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inance\BUDGET\2018 Budget Tools\"/>
    </mc:Choice>
  </mc:AlternateContent>
  <bookViews>
    <workbookView xWindow="0" yWindow="0" windowWidth="20160" windowHeight="9030"/>
  </bookViews>
  <sheets>
    <sheet name="2015 Preliminary MAP Report WS" sheetId="1" r:id="rId1"/>
  </sheets>
  <externalReferences>
    <externalReference r:id="rId2"/>
  </externalReferences>
  <definedNames>
    <definedName name="_xlnm.Print_Titles" localSheetId="0">'2015 Preliminary MAP Report WS'!$1:$1</definedName>
  </definedNames>
  <calcPr calcId="152511"/>
</workbook>
</file>

<file path=xl/calcChain.xml><?xml version="1.0" encoding="utf-8"?>
<calcChain xmlns="http://schemas.openxmlformats.org/spreadsheetml/2006/main">
  <c r="K352" i="1" l="1"/>
  <c r="F363" i="1"/>
  <c r="E363" i="1"/>
  <c r="H363" i="1" s="1"/>
  <c r="H361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H352" i="1"/>
  <c r="G352" i="1"/>
  <c r="F361" i="1"/>
  <c r="H349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H337" i="1"/>
  <c r="G337" i="1"/>
  <c r="F349" i="1"/>
  <c r="E349" i="1"/>
  <c r="F337" i="1"/>
  <c r="E334" i="1"/>
  <c r="F334" i="1"/>
  <c r="G325" i="1"/>
  <c r="H325" i="1"/>
  <c r="G326" i="1"/>
  <c r="H326" i="1"/>
  <c r="G327" i="1"/>
  <c r="H327" i="1"/>
  <c r="G328" i="1"/>
  <c r="H328" i="1"/>
  <c r="G329" i="1"/>
  <c r="G334" i="1" s="1"/>
  <c r="G363" i="1" s="1"/>
  <c r="H329" i="1"/>
  <c r="G330" i="1"/>
  <c r="G331" i="1"/>
  <c r="G332" i="1"/>
  <c r="G333" i="1"/>
  <c r="H324" i="1"/>
  <c r="G324" i="1"/>
  <c r="F321" i="1"/>
  <c r="H321" i="1" s="1"/>
  <c r="E321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H310" i="1"/>
  <c r="G31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H300" i="1"/>
  <c r="G300" i="1"/>
  <c r="F307" i="1"/>
  <c r="G283" i="1"/>
  <c r="H283" i="1"/>
  <c r="G284" i="1"/>
  <c r="H284" i="1"/>
  <c r="G285" i="1"/>
  <c r="H285" i="1"/>
  <c r="G286" i="1"/>
  <c r="H286" i="1"/>
  <c r="G287" i="1"/>
  <c r="H287" i="1"/>
  <c r="G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82" i="1"/>
  <c r="G282" i="1"/>
  <c r="F297" i="1"/>
  <c r="H297" i="1" s="1"/>
  <c r="E297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G269" i="1"/>
  <c r="H269" i="1"/>
  <c r="G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H260" i="1"/>
  <c r="G260" i="1"/>
  <c r="F277" i="1"/>
  <c r="E277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H240" i="1"/>
  <c r="G240" i="1"/>
  <c r="F256" i="1"/>
  <c r="E256" i="1"/>
  <c r="G231" i="1"/>
  <c r="H231" i="1"/>
  <c r="G232" i="1"/>
  <c r="H232" i="1"/>
  <c r="G233" i="1"/>
  <c r="H233" i="1"/>
  <c r="H230" i="1"/>
  <c r="G230" i="1"/>
  <c r="F234" i="1"/>
  <c r="G223" i="1"/>
  <c r="H223" i="1"/>
  <c r="G224" i="1"/>
  <c r="G225" i="1"/>
  <c r="H225" i="1"/>
  <c r="G226" i="1"/>
  <c r="H226" i="1"/>
  <c r="H222" i="1"/>
  <c r="G222" i="1"/>
  <c r="F227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H210" i="1"/>
  <c r="G210" i="1"/>
  <c r="F219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H195" i="1"/>
  <c r="G195" i="1"/>
  <c r="F206" i="1"/>
  <c r="G188" i="1"/>
  <c r="H188" i="1"/>
  <c r="H187" i="1"/>
  <c r="G187" i="1"/>
  <c r="F191" i="1"/>
  <c r="E191" i="1"/>
  <c r="G180" i="1"/>
  <c r="H180" i="1"/>
  <c r="G181" i="1"/>
  <c r="G182" i="1"/>
  <c r="H182" i="1"/>
  <c r="G183" i="1"/>
  <c r="H183" i="1"/>
  <c r="H179" i="1"/>
  <c r="G179" i="1"/>
  <c r="F184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68" i="1"/>
  <c r="G168" i="1"/>
  <c r="F176" i="1"/>
  <c r="E176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H147" i="1"/>
  <c r="G147" i="1"/>
  <c r="F163" i="1"/>
  <c r="E163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H125" i="1"/>
  <c r="G125" i="1"/>
  <c r="F143" i="1"/>
  <c r="E143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H89" i="1"/>
  <c r="G89" i="1"/>
  <c r="F105" i="1"/>
  <c r="E105" i="1"/>
  <c r="G85" i="1"/>
  <c r="H85" i="1"/>
  <c r="G80" i="1"/>
  <c r="H80" i="1"/>
  <c r="G81" i="1"/>
  <c r="H81" i="1"/>
  <c r="G82" i="1"/>
  <c r="H82" i="1"/>
  <c r="G83" i="1"/>
  <c r="H83" i="1"/>
  <c r="G84" i="1"/>
  <c r="H84" i="1"/>
  <c r="H79" i="1"/>
  <c r="G79" i="1"/>
  <c r="F86" i="1"/>
  <c r="E86" i="1"/>
  <c r="E76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H58" i="1"/>
  <c r="G58" i="1"/>
  <c r="F76" i="1"/>
  <c r="G42" i="1"/>
  <c r="H42" i="1"/>
  <c r="G43" i="1"/>
  <c r="H43" i="1"/>
  <c r="F48" i="1"/>
  <c r="G48" i="1" s="1"/>
  <c r="F49" i="1"/>
  <c r="G49" i="1" s="1"/>
  <c r="F50" i="1"/>
  <c r="G50" i="1" s="1"/>
  <c r="F47" i="1"/>
  <c r="H47" i="1" s="1"/>
  <c r="F29" i="1"/>
  <c r="G29" i="1" s="1"/>
  <c r="F30" i="1"/>
  <c r="H30" i="1" s="1"/>
  <c r="F31" i="1"/>
  <c r="H31" i="1" s="1"/>
  <c r="F32" i="1"/>
  <c r="G32" i="1" s="1"/>
  <c r="F33" i="1"/>
  <c r="G33" i="1" s="1"/>
  <c r="F34" i="1"/>
  <c r="H34" i="1" s="1"/>
  <c r="F35" i="1"/>
  <c r="G35" i="1" s="1"/>
  <c r="F36" i="1"/>
  <c r="G36" i="1" s="1"/>
  <c r="F37" i="1"/>
  <c r="G37" i="1" s="1"/>
  <c r="F38" i="1"/>
  <c r="H38" i="1" s="1"/>
  <c r="F39" i="1"/>
  <c r="H39" i="1" s="1"/>
  <c r="F40" i="1"/>
  <c r="G40" i="1" s="1"/>
  <c r="F41" i="1"/>
  <c r="G41" i="1" s="1"/>
  <c r="F28" i="1"/>
  <c r="H28" i="1" s="1"/>
  <c r="F24" i="1"/>
  <c r="G24" i="1" s="1"/>
  <c r="F23" i="1"/>
  <c r="G23" i="1" s="1"/>
  <c r="F22" i="1"/>
  <c r="G22" i="1" s="1"/>
  <c r="F21" i="1"/>
  <c r="G21" i="1" s="1"/>
  <c r="F20" i="1"/>
  <c r="H20" i="1" s="1"/>
  <c r="F19" i="1"/>
  <c r="H19" i="1" s="1"/>
  <c r="F18" i="1"/>
  <c r="G18" i="1" s="1"/>
  <c r="F17" i="1"/>
  <c r="G17" i="1" s="1"/>
  <c r="F16" i="1"/>
  <c r="H16" i="1" s="1"/>
  <c r="H334" i="1" l="1"/>
  <c r="F236" i="1"/>
  <c r="H191" i="1"/>
  <c r="H256" i="1"/>
  <c r="H277" i="1"/>
  <c r="F121" i="1"/>
  <c r="G307" i="1"/>
  <c r="H176" i="1"/>
  <c r="H86" i="1"/>
  <c r="G184" i="1"/>
  <c r="H163" i="1"/>
  <c r="G277" i="1"/>
  <c r="G206" i="1"/>
  <c r="H105" i="1"/>
  <c r="G38" i="1"/>
  <c r="H143" i="1"/>
  <c r="H37" i="1"/>
  <c r="H35" i="1"/>
  <c r="G34" i="1"/>
  <c r="G30" i="1"/>
  <c r="G143" i="1"/>
  <c r="H29" i="1"/>
  <c r="G86" i="1"/>
  <c r="H33" i="1"/>
  <c r="G28" i="1"/>
  <c r="H50" i="1"/>
  <c r="G39" i="1"/>
  <c r="G31" i="1"/>
  <c r="H76" i="1"/>
  <c r="H41" i="1"/>
  <c r="F44" i="1"/>
  <c r="F51" i="1"/>
  <c r="H40" i="1"/>
  <c r="H36" i="1"/>
  <c r="H32" i="1"/>
  <c r="G47" i="1"/>
  <c r="G51" i="1" s="1"/>
  <c r="G105" i="1"/>
  <c r="G76" i="1"/>
  <c r="H24" i="1"/>
  <c r="G19" i="1"/>
  <c r="G20" i="1"/>
  <c r="H23" i="1"/>
  <c r="H22" i="1"/>
  <c r="H18" i="1"/>
  <c r="F25" i="1"/>
  <c r="G16" i="1"/>
  <c r="H21" i="1"/>
  <c r="H17" i="1"/>
  <c r="G44" i="1" l="1"/>
  <c r="G25" i="1"/>
  <c r="F53" i="1"/>
  <c r="F367" i="1" s="1"/>
  <c r="G53" i="1" l="1"/>
  <c r="D357" i="1" l="1"/>
  <c r="D355" i="1"/>
  <c r="D352" i="1"/>
  <c r="D341" i="1"/>
  <c r="D340" i="1"/>
  <c r="D339" i="1"/>
  <c r="D334" i="1"/>
  <c r="D321" i="1"/>
  <c r="D303" i="1"/>
  <c r="D307" i="1" s="1"/>
  <c r="D292" i="1"/>
  <c r="D297" i="1" s="1"/>
  <c r="D277" i="1"/>
  <c r="D256" i="1"/>
  <c r="D234" i="1"/>
  <c r="D227" i="1"/>
  <c r="D215" i="1"/>
  <c r="D219" i="1" s="1"/>
  <c r="D205" i="1"/>
  <c r="D206" i="1" s="1"/>
  <c r="D188" i="1"/>
  <c r="D191" i="1" s="1"/>
  <c r="D184" i="1"/>
  <c r="D168" i="1"/>
  <c r="D176" i="1" s="1"/>
  <c r="D149" i="1"/>
  <c r="D147" i="1"/>
  <c r="D143" i="1"/>
  <c r="D119" i="1"/>
  <c r="D105" i="1"/>
  <c r="D86" i="1"/>
  <c r="D76" i="1"/>
  <c r="D51" i="1"/>
  <c r="D44" i="1"/>
  <c r="D25" i="1"/>
  <c r="D361" i="1" l="1"/>
  <c r="D163" i="1"/>
  <c r="D349" i="1"/>
  <c r="D53" i="1"/>
  <c r="D121" i="1"/>
  <c r="D236" i="1"/>
  <c r="E234" i="1"/>
  <c r="H234" i="1" s="1"/>
  <c r="E307" i="1" l="1"/>
  <c r="H307" i="1" s="1"/>
  <c r="E44" i="1" l="1"/>
  <c r="H44" i="1" s="1"/>
  <c r="E206" i="1" l="1"/>
  <c r="H206" i="1" s="1"/>
  <c r="E51" i="1" l="1"/>
  <c r="H51" i="1" s="1"/>
  <c r="E25" i="1"/>
  <c r="H25" i="1" l="1"/>
  <c r="E53" i="1"/>
  <c r="H53" i="1" s="1"/>
  <c r="H320" i="1" l="1"/>
  <c r="H255" i="1"/>
  <c r="H209" i="1"/>
  <c r="H190" i="1"/>
  <c r="H189" i="1"/>
  <c r="H118" i="1"/>
  <c r="H117" i="1"/>
  <c r="H116" i="1"/>
  <c r="H115" i="1"/>
  <c r="H114" i="1"/>
  <c r="H113" i="1"/>
  <c r="H112" i="1"/>
  <c r="H111" i="1"/>
  <c r="H110" i="1"/>
  <c r="H109" i="1"/>
  <c r="H108" i="1"/>
  <c r="H7" i="1"/>
  <c r="H6" i="1"/>
  <c r="G320" i="1" l="1"/>
  <c r="G296" i="1"/>
  <c r="G297" i="1" s="1"/>
  <c r="G255" i="1"/>
  <c r="G256" i="1" s="1"/>
  <c r="G209" i="1"/>
  <c r="G190" i="1"/>
  <c r="G189" i="1"/>
  <c r="G162" i="1"/>
  <c r="G163" i="1" s="1"/>
  <c r="G118" i="1"/>
  <c r="G117" i="1"/>
  <c r="G116" i="1"/>
  <c r="G115" i="1"/>
  <c r="G114" i="1"/>
  <c r="G113" i="1"/>
  <c r="G112" i="1"/>
  <c r="G111" i="1"/>
  <c r="G110" i="1"/>
  <c r="G109" i="1"/>
  <c r="G108" i="1"/>
  <c r="G7" i="1"/>
  <c r="G6" i="1"/>
  <c r="E361" i="1"/>
  <c r="E227" i="1"/>
  <c r="H227" i="1" s="1"/>
  <c r="E219" i="1"/>
  <c r="H219" i="1" s="1"/>
  <c r="E184" i="1"/>
  <c r="E119" i="1"/>
  <c r="E121" i="1" s="1"/>
  <c r="H121" i="1" l="1"/>
  <c r="E367" i="1"/>
  <c r="G191" i="1"/>
  <c r="E236" i="1"/>
  <c r="H236" i="1" s="1"/>
  <c r="H184" i="1"/>
  <c r="G234" i="1"/>
  <c r="G227" i="1"/>
  <c r="G219" i="1"/>
  <c r="G176" i="1"/>
  <c r="G361" i="1"/>
  <c r="G349" i="1"/>
  <c r="G321" i="1"/>
  <c r="D363" i="1"/>
  <c r="H119" i="1"/>
  <c r="G119" i="1"/>
  <c r="G121" i="1" s="1"/>
  <c r="G367" i="1" s="1"/>
  <c r="H362" i="1" l="1"/>
  <c r="H367" i="1"/>
  <c r="G236" i="1"/>
  <c r="D367" i="1"/>
  <c r="D5" i="1" l="1"/>
  <c r="D8" i="1" s="1"/>
  <c r="D369" i="1"/>
  <c r="D370" i="1" s="1"/>
  <c r="E5" i="1"/>
  <c r="G5" i="1" l="1"/>
  <c r="G8" i="1" s="1"/>
  <c r="H5" i="1"/>
  <c r="E8" i="1"/>
  <c r="H8" i="1" l="1"/>
</calcChain>
</file>

<file path=xl/comments1.xml><?xml version="1.0" encoding="utf-8"?>
<comments xmlns="http://schemas.openxmlformats.org/spreadsheetml/2006/main">
  <authors>
    <author>Greg Martin</author>
  </authors>
  <commentList>
    <comment ref="D173" authorId="0" shapeId="0">
      <text>
        <r>
          <rPr>
            <b/>
            <sz val="9"/>
            <color indexed="81"/>
            <rFont val="Tahoma"/>
            <family val="2"/>
          </rPr>
          <t>Greg Martin:</t>
        </r>
        <r>
          <rPr>
            <sz val="9"/>
            <color indexed="81"/>
            <rFont val="Tahoma"/>
            <family val="2"/>
          </rPr>
          <t xml:space="preserve">
Serve - Prayer - From Develop Ministry</t>
        </r>
      </text>
    </comment>
    <comment ref="D251" authorId="0" shapeId="0">
      <text>
        <r>
          <rPr>
            <b/>
            <sz val="9"/>
            <color indexed="81"/>
            <rFont val="Tahoma"/>
            <family val="2"/>
          </rPr>
          <t>Greg Martin:</t>
        </r>
        <r>
          <rPr>
            <sz val="9"/>
            <color indexed="81"/>
            <rFont val="Tahoma"/>
            <family val="2"/>
          </rPr>
          <t xml:space="preserve">
Child Protection: From Develop (not Children's)</t>
        </r>
      </text>
    </comment>
  </commentList>
</comments>
</file>

<file path=xl/sharedStrings.xml><?xml version="1.0" encoding="utf-8"?>
<sst xmlns="http://schemas.openxmlformats.org/spreadsheetml/2006/main" count="335" uniqueCount="320">
  <si>
    <t>MBC MAP RECEIPTS</t>
  </si>
  <si>
    <t>TOTAL MBC MAP RECEIPTS</t>
  </si>
  <si>
    <t>015 MAP EXPENSES</t>
  </si>
  <si>
    <t>MBC MAP EXPENSES</t>
  </si>
  <si>
    <t>PASTORAL MINISTRY</t>
  </si>
  <si>
    <t>PASTORAL - GENERAL</t>
  </si>
  <si>
    <t>TOTAL PASTORAL - GENERAL</t>
  </si>
  <si>
    <t>PUBLIC RELATIONS</t>
  </si>
  <si>
    <t>TOTAL PUBLIC RELATIONS</t>
  </si>
  <si>
    <t>IMPACT EVENTS</t>
  </si>
  <si>
    <t>TOTAL IMPACT EVENTS</t>
  </si>
  <si>
    <t>TOTAL PASTORAL MINISTRY</t>
  </si>
  <si>
    <t>WORSHIP MINISTRY</t>
  </si>
  <si>
    <t>PRIMARY WORSHIP</t>
  </si>
  <si>
    <t>TOTAL PRIMARY WORSHIP</t>
  </si>
  <si>
    <t>CROSSING WORSHIP</t>
  </si>
  <si>
    <t>TOTAL CROSSING WORSHIP</t>
  </si>
  <si>
    <t>MULTIMEDIA</t>
  </si>
  <si>
    <t>TOTAL MULTIMEDIA</t>
  </si>
  <si>
    <t>CHRISTMAS PRESENTATION</t>
  </si>
  <si>
    <t>TOTAL CHRISTMAS PRESENTATION</t>
  </si>
  <si>
    <t>TOTAL WORSHIP MINISTRY</t>
  </si>
  <si>
    <t>CONNECT MINISTRY</t>
  </si>
  <si>
    <t>TOTAL CONNECT MINISTRY</t>
  </si>
  <si>
    <t>DEVELOP MINISTRY</t>
  </si>
  <si>
    <t>TOTAL DEVELOP MINISTRY</t>
  </si>
  <si>
    <t>SERVE MINISTRY</t>
  </si>
  <si>
    <t>SERVE - GENERAL</t>
  </si>
  <si>
    <t>TOTAL SERVE - GENERAL</t>
  </si>
  <si>
    <t>COOPERATIVE GIVING</t>
  </si>
  <si>
    <t>TOTAL COOPERATIVE GIVING</t>
  </si>
  <si>
    <t>CHURCH PLANTING</t>
  </si>
  <si>
    <t>TOTAL CHURCH PLANTING</t>
  </si>
  <si>
    <t>SIGNATURE MINISTRIES</t>
  </si>
  <si>
    <t>TOTAL SIGNATURE MINISTRIES</t>
  </si>
  <si>
    <t>LOCAL MISSION SUPPORT</t>
  </si>
  <si>
    <t>TOTAL LOCAL MISSION SUPPORT</t>
  </si>
  <si>
    <t>MISSIONS OPERATIONS</t>
  </si>
  <si>
    <t>TOTAL MISSIONS OPERATIONS</t>
  </si>
  <si>
    <t>RECREATION OUTREACH</t>
  </si>
  <si>
    <t>TOTAL RECREATION OUTREACH</t>
  </si>
  <si>
    <t>TOTAL SERVE MINISTRY</t>
  </si>
  <si>
    <t>070 CHILDREN'S MINISTRY</t>
  </si>
  <si>
    <t>TOTAL CHILDREN'S MINISTRY</t>
  </si>
  <si>
    <t>STUDENT MINISTRY</t>
  </si>
  <si>
    <t>TOTAL STUDENT MINISTRY</t>
  </si>
  <si>
    <t>STEWARDSHIP MINISTRY</t>
  </si>
  <si>
    <t>STEWARDSHIP - GENERAL</t>
  </si>
  <si>
    <t>TOTAL STEWARDSHIP - GENERAL</t>
  </si>
  <si>
    <t>STEWARDSHIP MINISTRY ACTIVITIES</t>
  </si>
  <si>
    <t>TOTAL STEWARDSHIP MINISTRY ACTIVITI</t>
  </si>
  <si>
    <t>OFFICE EQUIPMENT &amp; SUPPLIES</t>
  </si>
  <si>
    <t>TOTAL OFFICE EQUIP. &amp; SUPPLIES</t>
  </si>
  <si>
    <t>UTILITIES</t>
  </si>
  <si>
    <t>TOTAL UTILITIES</t>
  </si>
  <si>
    <t>PROPERTIES</t>
  </si>
  <si>
    <t>TOTAL PROPERTIES</t>
  </si>
  <si>
    <t>PERSONNEL</t>
  </si>
  <si>
    <t>TOTAL PERSONNEL</t>
  </si>
  <si>
    <t>TOTAL STEWARDSHIP MINISTRY</t>
  </si>
  <si>
    <t>TOTAL MBC MAP EXPENSES</t>
  </si>
  <si>
    <t>$ DIFFERENCE BETWEEN 2014 / 2015</t>
  </si>
  <si>
    <t>% DIFFERENCE BETWEEN 2014 / 2015</t>
  </si>
  <si>
    <t>MBC MAP Receipts-Offering</t>
  </si>
  <si>
    <t>MAP RECEIPTS</t>
  </si>
  <si>
    <t>MBC MAP Receipts-Interest</t>
  </si>
  <si>
    <t>MBC MAP Receipts-Other</t>
  </si>
  <si>
    <t>Staff Development</t>
  </si>
  <si>
    <t>Leadership Development</t>
  </si>
  <si>
    <t>Pastoral Ministry</t>
  </si>
  <si>
    <t>Pastoral Books &amp; Resource</t>
  </si>
  <si>
    <t>Communion Supplies</t>
  </si>
  <si>
    <t>Staff Planning Retreats</t>
  </si>
  <si>
    <t>Deacon Ministry</t>
  </si>
  <si>
    <t>AT&amp;T Yellow Pages</t>
  </si>
  <si>
    <t>Newspaper Church Directory</t>
  </si>
  <si>
    <t>Newspaper Large Ads</t>
  </si>
  <si>
    <t>Newspaper CyberSite</t>
  </si>
  <si>
    <t>Communication Tools</t>
  </si>
  <si>
    <t>PR Design/Develop.</t>
  </si>
  <si>
    <t>Billboard Design./Develop</t>
  </si>
  <si>
    <t>Contract Graphic Services</t>
  </si>
  <si>
    <t>Sermon Banners/Illust.</t>
  </si>
  <si>
    <t>Website Development</t>
  </si>
  <si>
    <t>Website Maintenance</t>
  </si>
  <si>
    <t>Major Event PR</t>
  </si>
  <si>
    <t>Radio Advertising</t>
  </si>
  <si>
    <t>IE-Easter</t>
  </si>
  <si>
    <t>IE-Summer</t>
  </si>
  <si>
    <t>IE-Fall</t>
  </si>
  <si>
    <t>IE-Christmas</t>
  </si>
  <si>
    <t>Worship Literature</t>
  </si>
  <si>
    <t>Ministry Supplies</t>
  </si>
  <si>
    <t>Instrumental Ministries</t>
  </si>
  <si>
    <t>Socials/Fellowships</t>
  </si>
  <si>
    <t>Children's Choir</t>
  </si>
  <si>
    <t>Easter Event</t>
  </si>
  <si>
    <t>Patriotic Event</t>
  </si>
  <si>
    <t>Christmas Event</t>
  </si>
  <si>
    <t>Special Worship Events</t>
  </si>
  <si>
    <t>Paid Instrumentalists</t>
  </si>
  <si>
    <t>Sermon Props</t>
  </si>
  <si>
    <t>Misc. Worship Ministry</t>
  </si>
  <si>
    <t>CROSSING Multimedia</t>
  </si>
  <si>
    <t>CROSSING Equipment/Set-Up</t>
  </si>
  <si>
    <t>CROSSING Special Events</t>
  </si>
  <si>
    <t>MM Staff Development</t>
  </si>
  <si>
    <t>MM Leadership Development</t>
  </si>
  <si>
    <t>Campus Audio</t>
  </si>
  <si>
    <t>Lighting</t>
  </si>
  <si>
    <t>Projector Lamps</t>
  </si>
  <si>
    <t>Lighting Lamps</t>
  </si>
  <si>
    <t>MM Rentals</t>
  </si>
  <si>
    <t>Stock Footage/Content</t>
  </si>
  <si>
    <t>CD Ministry</t>
  </si>
  <si>
    <t>Misc. MM</t>
  </si>
  <si>
    <t>Christmas Music</t>
  </si>
  <si>
    <t>Christmas Orchestra</t>
  </si>
  <si>
    <t>Christmas Costumes/Robes</t>
  </si>
  <si>
    <t>Christmas Choreography</t>
  </si>
  <si>
    <t>Christmas Tech Rental/Pur</t>
  </si>
  <si>
    <t>Christmas Sets</t>
  </si>
  <si>
    <t>Christmas Programs/PR</t>
  </si>
  <si>
    <t>Christmas Miscellaneous</t>
  </si>
  <si>
    <t>Christmas Silent Auction</t>
  </si>
  <si>
    <t>Christmas Comm. Outreach</t>
  </si>
  <si>
    <t>Christmas Offering/Ticket</t>
  </si>
  <si>
    <t>Connect Literature</t>
  </si>
  <si>
    <t>Connect Off-Campus Child</t>
  </si>
  <si>
    <t>Small Groups</t>
  </si>
  <si>
    <t>College</t>
  </si>
  <si>
    <t>Young Adult Singles</t>
  </si>
  <si>
    <t>Young Adult Married</t>
  </si>
  <si>
    <t>Median Singles</t>
  </si>
  <si>
    <t>Median Marrieds</t>
  </si>
  <si>
    <t>55 Plus Singles</t>
  </si>
  <si>
    <t>Transitions</t>
  </si>
  <si>
    <t>Senior Adults</t>
  </si>
  <si>
    <t>Homebound &amp; Nursing Home</t>
  </si>
  <si>
    <t>Evangelism Events</t>
  </si>
  <si>
    <t>Evangelism Promotion</t>
  </si>
  <si>
    <t>Baptisms</t>
  </si>
  <si>
    <t>Merge</t>
  </si>
  <si>
    <t>Discovery Courses</t>
  </si>
  <si>
    <t>Women's Ministry</t>
  </si>
  <si>
    <t>Men's Ministry</t>
  </si>
  <si>
    <t>Marriage Moments</t>
  </si>
  <si>
    <t>Marriage Mentoring</t>
  </si>
  <si>
    <t>Life Matters</t>
  </si>
  <si>
    <t>Celebrate Recovery</t>
  </si>
  <si>
    <t>Other Support Groups</t>
  </si>
  <si>
    <t>Thrive</t>
  </si>
  <si>
    <t>Hostess Ministry</t>
  </si>
  <si>
    <t>Wedding Ministry</t>
  </si>
  <si>
    <t>Volunteer Ministry</t>
  </si>
  <si>
    <t>Prayer Ministry</t>
  </si>
  <si>
    <t>Cooperative Program - BGCT</t>
  </si>
  <si>
    <t>Lottie Moon (IMB)</t>
  </si>
  <si>
    <t>Gregg Baptist Association</t>
  </si>
  <si>
    <t>Soda Lake Association</t>
  </si>
  <si>
    <t>Church Planting - International</t>
  </si>
  <si>
    <t>Church Planting - National</t>
  </si>
  <si>
    <t>Church Planting - Local</t>
  </si>
  <si>
    <t>Launch Church Network</t>
  </si>
  <si>
    <t>Christ To The World Ministry</t>
  </si>
  <si>
    <t>Hannah House</t>
  </si>
  <si>
    <t>Lighthouse Restoration Ministry</t>
  </si>
  <si>
    <t>Other Mission Support</t>
  </si>
  <si>
    <t>Longview Community Ministry</t>
  </si>
  <si>
    <t>Harvest Outreach Center</t>
  </si>
  <si>
    <t>Hwy. 80 Rescue Mission</t>
  </si>
  <si>
    <t>House of Hope</t>
  </si>
  <si>
    <t>Newgate Mission</t>
  </si>
  <si>
    <t>Prison Ministry</t>
  </si>
  <si>
    <t>Other Local Mission Support</t>
  </si>
  <si>
    <t>Mission Arlington Family</t>
  </si>
  <si>
    <t>Mission Dignity</t>
  </si>
  <si>
    <t>Gideon Bible Ministry</t>
  </si>
  <si>
    <t>Church Plant Education</t>
  </si>
  <si>
    <t>Church Planter Travel</t>
  </si>
  <si>
    <t>Upward</t>
  </si>
  <si>
    <t>Block Parties</t>
  </si>
  <si>
    <t>Other Recreation Outreach</t>
  </si>
  <si>
    <t>Blessed Expectations</t>
  </si>
  <si>
    <t>Preschool Ministry</t>
  </si>
  <si>
    <t>Children's Ministry</t>
  </si>
  <si>
    <t>Preteen Ministry</t>
  </si>
  <si>
    <t>Special Ministries</t>
  </si>
  <si>
    <t>KidsLIFE</t>
  </si>
  <si>
    <t>Royal Ambassador's (RAs)</t>
  </si>
  <si>
    <t>Girls in Action (GAs)</t>
  </si>
  <si>
    <t>Coupon Care</t>
  </si>
  <si>
    <t>Child Protection</t>
  </si>
  <si>
    <t>Children's Ministry Web S</t>
  </si>
  <si>
    <t>Vacation Bible School</t>
  </si>
  <si>
    <t>FallFest</t>
  </si>
  <si>
    <t>Kidz Blast</t>
  </si>
  <si>
    <t>Jr. High Staff Development</t>
  </si>
  <si>
    <t>Sr. High Staff Development</t>
  </si>
  <si>
    <t>Jr. High Leadership Development</t>
  </si>
  <si>
    <t>Sr. High Leadership Development</t>
  </si>
  <si>
    <t>Jr. High Education / Activity</t>
  </si>
  <si>
    <t>Sr. High Education / Activity</t>
  </si>
  <si>
    <t>Girl's Ministry</t>
  </si>
  <si>
    <t>Media &amp; Advertising</t>
  </si>
  <si>
    <t>Discipleship Weekends</t>
  </si>
  <si>
    <t>Jr. High Camps</t>
  </si>
  <si>
    <t>Sr. High Camps</t>
  </si>
  <si>
    <t>Jr. High Mission Trips</t>
  </si>
  <si>
    <t>Sr. High Mission Trips</t>
  </si>
  <si>
    <t>Recreation</t>
  </si>
  <si>
    <t>Administration Expense</t>
  </si>
  <si>
    <t>Banking Fees</t>
  </si>
  <si>
    <t>Accounting Services</t>
  </si>
  <si>
    <t>Petty Cash Over/Short</t>
  </si>
  <si>
    <t>Property Taxes</t>
  </si>
  <si>
    <t>Asset Inventory Expense</t>
  </si>
  <si>
    <t>Rental Expense</t>
  </si>
  <si>
    <t>Special Events</t>
  </si>
  <si>
    <t>Debt Service</t>
  </si>
  <si>
    <t>CDC Reimbursement</t>
  </si>
  <si>
    <t>Food Services</t>
  </si>
  <si>
    <t>Media Library</t>
  </si>
  <si>
    <t>Family Services</t>
  </si>
  <si>
    <t>Family Counseling</t>
  </si>
  <si>
    <t>Flowers/In Lieu</t>
  </si>
  <si>
    <t>Office Equipment</t>
  </si>
  <si>
    <t>Computer Equipment</t>
  </si>
  <si>
    <t>Computer Support/Software</t>
  </si>
  <si>
    <t>Office Supplies</t>
  </si>
  <si>
    <t>Printing</t>
  </si>
  <si>
    <t>Postage</t>
  </si>
  <si>
    <t>Offering Envelopes</t>
  </si>
  <si>
    <t>Publications</t>
  </si>
  <si>
    <t>Utilities - Communication</t>
  </si>
  <si>
    <t>Utilities - Electricity</t>
  </si>
  <si>
    <t>Utilities - Water</t>
  </si>
  <si>
    <t>Utilities - Gas</t>
  </si>
  <si>
    <t>Utilities - Garbage</t>
  </si>
  <si>
    <t>Routine Maintenance</t>
  </si>
  <si>
    <t>Janitorial Uniforms</t>
  </si>
  <si>
    <t>Planned Maint.-Projects</t>
  </si>
  <si>
    <t>Planned Maint.-Recur. Srv</t>
  </si>
  <si>
    <t>Janitorial Supplies</t>
  </si>
  <si>
    <t>Signage</t>
  </si>
  <si>
    <t>Laundry</t>
  </si>
  <si>
    <t>Vehicle Maintenance</t>
  </si>
  <si>
    <t>Vehicle Fuel</t>
  </si>
  <si>
    <t>Accrual - Capital Project</t>
  </si>
  <si>
    <t>Accrual - Vehicle Replace</t>
  </si>
  <si>
    <t>Staff Salaries</t>
  </si>
  <si>
    <t>Staff Housing Allowance</t>
  </si>
  <si>
    <t>Staff Tenure Awards</t>
  </si>
  <si>
    <t>Staff Insurance - Medical</t>
  </si>
  <si>
    <t>Staff Insurance - Other</t>
  </si>
  <si>
    <t>Staff Retirement</t>
  </si>
  <si>
    <t>Staff Payroll Taxes</t>
  </si>
  <si>
    <t>Non-Wage Staff Expense</t>
  </si>
  <si>
    <t>Multi-Site Staff Development</t>
  </si>
  <si>
    <t>Multi-Site Leadership Development</t>
  </si>
  <si>
    <t>Multi-Site Worship</t>
  </si>
  <si>
    <t>Multi-Site Multimedia Ministry</t>
  </si>
  <si>
    <t>Multi-Site Connect Ministry</t>
  </si>
  <si>
    <t>Multi-Site Develop Ministry</t>
  </si>
  <si>
    <t>Multi-Site Serve Ministry</t>
  </si>
  <si>
    <t>Multi-Site Children's Ministry</t>
  </si>
  <si>
    <t>Multi-Site Student Ministry</t>
  </si>
  <si>
    <t>Multi-Site Administration Expense</t>
  </si>
  <si>
    <t>Multi-Site Communications</t>
  </si>
  <si>
    <t>% Change</t>
  </si>
  <si>
    <t>$ Change</t>
  </si>
  <si>
    <t>CROSSING Leadership Development</t>
  </si>
  <si>
    <t>CROSSING Worship Literature</t>
  </si>
  <si>
    <t>CROSSING Ministry Supplies</t>
  </si>
  <si>
    <t>CROSSING Paid Instrumentalists</t>
  </si>
  <si>
    <t>Video Equip. Upgrades/Maintenance</t>
  </si>
  <si>
    <t>Cooperative Program - SBTC</t>
  </si>
  <si>
    <t>Unreached People Groups (Ecuador)</t>
  </si>
  <si>
    <t>U-Turn Ministries (Malawi)</t>
  </si>
  <si>
    <t>Jericho Road Ministries (Zambia)</t>
  </si>
  <si>
    <t>Romania (Zeimer)</t>
  </si>
  <si>
    <t>Mission Trip Airport Transportation</t>
  </si>
  <si>
    <t>Mission Trip Supplies &amp; Materials</t>
  </si>
  <si>
    <t>Mission House Cleaning &amp; Supplies</t>
  </si>
  <si>
    <t>Insurance-Property &amp; Casualty</t>
  </si>
  <si>
    <t>Food Services - Coffee/Beverage</t>
  </si>
  <si>
    <t>Food Services - Paper Goods</t>
  </si>
  <si>
    <t>Office Equipment Maintenance</t>
  </si>
  <si>
    <t>Computer Training/Programming</t>
  </si>
  <si>
    <t>Staff Delayed Compensation</t>
  </si>
  <si>
    <t>2016 MAP</t>
  </si>
  <si>
    <t>Dept</t>
  </si>
  <si>
    <t>Account#</t>
  </si>
  <si>
    <t>India  [SCOTLAND CHURCH PLANT PARTNERSHIP]</t>
  </si>
  <si>
    <t>2017 MAP</t>
  </si>
  <si>
    <t>Communications Equipment</t>
  </si>
  <si>
    <t>Hispanic Worship</t>
  </si>
  <si>
    <t>High School Youth Choir</t>
  </si>
  <si>
    <t>Campus Equipment Repairs</t>
  </si>
  <si>
    <t>MM Subscriptions</t>
  </si>
  <si>
    <t>Interns</t>
  </si>
  <si>
    <t>Mobberly Espanol</t>
  </si>
  <si>
    <t>Mobberly Lighthouse (Malawi)</t>
  </si>
  <si>
    <t>Second Milk (Malawi)</t>
  </si>
  <si>
    <t>Rahab's Retreat</t>
  </si>
  <si>
    <t>Multi-Site Upward</t>
  </si>
  <si>
    <t>Facility Furnishings</t>
  </si>
  <si>
    <t>2018 MAP</t>
  </si>
  <si>
    <t>Multi-Site Public Relations</t>
  </si>
  <si>
    <t>Junior High Youth Choir</t>
  </si>
  <si>
    <t>Transportation</t>
  </si>
  <si>
    <t>Staff Church Plant Travel</t>
  </si>
  <si>
    <t>New: Engage 10K</t>
  </si>
  <si>
    <t>New: Shared Youth Ministry</t>
  </si>
  <si>
    <t>New: MDO Reimbursement</t>
  </si>
  <si>
    <t>New: Multi-Site Electricity</t>
  </si>
  <si>
    <t>New: Multi-Site Water</t>
  </si>
  <si>
    <t>New: Multi-Site Gas</t>
  </si>
  <si>
    <t>New: Multi-Site Garbage</t>
  </si>
  <si>
    <t>Land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</si>
</sst>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8">
    <xf numFmtId="0" fontId="0" fillId="0" borderId="0" xfId="0"/>
    <xf numFmtId="0" fontId="20" fillId="36" borderId="10" xfId="0" applyFont="1" applyFill="1" applyBorder="1"/>
    <xf numFmtId="164" fontId="20" fillId="36" borderId="10" xfId="1" applyNumberFormat="1" applyFont="1" applyFill="1" applyBorder="1"/>
    <xf numFmtId="0" fontId="20" fillId="39" borderId="10" xfId="0" applyFont="1" applyFill="1" applyBorder="1"/>
    <xf numFmtId="164" fontId="20" fillId="39" borderId="10" xfId="1" applyNumberFormat="1" applyFont="1" applyFill="1" applyBorder="1"/>
    <xf numFmtId="0" fontId="20" fillId="42" borderId="10" xfId="0" applyFont="1" applyFill="1" applyBorder="1"/>
    <xf numFmtId="164" fontId="20" fillId="42" borderId="10" xfId="1" applyNumberFormat="1" applyFont="1" applyFill="1" applyBorder="1"/>
    <xf numFmtId="0" fontId="13" fillId="33" borderId="10" xfId="0" applyFont="1" applyFill="1" applyBorder="1" applyAlignment="1">
      <alignment horizontal="center"/>
    </xf>
    <xf numFmtId="164" fontId="13" fillId="33" borderId="10" xfId="1" applyNumberFormat="1" applyFont="1" applyFill="1" applyBorder="1" applyAlignment="1">
      <alignment horizontal="center"/>
    </xf>
    <xf numFmtId="10" fontId="13" fillId="33" borderId="10" xfId="2" applyNumberFormat="1" applyFont="1" applyFill="1" applyBorder="1" applyAlignment="1">
      <alignment horizontal="center"/>
    </xf>
    <xf numFmtId="0" fontId="16" fillId="0" borderId="10" xfId="0" applyFont="1" applyBorder="1"/>
    <xf numFmtId="164" fontId="16" fillId="0" borderId="10" xfId="1" applyNumberFormat="1" applyFont="1" applyBorder="1"/>
    <xf numFmtId="10" fontId="16" fillId="0" borderId="10" xfId="2" applyNumberFormat="1" applyFont="1" applyBorder="1"/>
    <xf numFmtId="0" fontId="16" fillId="34" borderId="10" xfId="0" applyFont="1" applyFill="1" applyBorder="1"/>
    <xf numFmtId="164" fontId="16" fillId="34" borderId="10" xfId="1" applyNumberFormat="1" applyFont="1" applyFill="1" applyBorder="1"/>
    <xf numFmtId="10" fontId="16" fillId="34" borderId="10" xfId="2" applyNumberFormat="1" applyFont="1" applyFill="1" applyBorder="1"/>
    <xf numFmtId="0" fontId="16" fillId="37" borderId="10" xfId="0" applyFont="1" applyFill="1" applyBorder="1"/>
    <xf numFmtId="164" fontId="16" fillId="37" borderId="10" xfId="1" applyNumberFormat="1" applyFont="1" applyFill="1" applyBorder="1"/>
    <xf numFmtId="10" fontId="16" fillId="37" borderId="10" xfId="2" applyNumberFormat="1" applyFont="1" applyFill="1" applyBorder="1"/>
    <xf numFmtId="0" fontId="16" fillId="41" borderId="10" xfId="0" applyFont="1" applyFill="1" applyBorder="1"/>
    <xf numFmtId="164" fontId="16" fillId="41" borderId="10" xfId="1" applyNumberFormat="1" applyFont="1" applyFill="1" applyBorder="1"/>
    <xf numFmtId="10" fontId="16" fillId="41" borderId="10" xfId="2" applyNumberFormat="1" applyFont="1" applyFill="1" applyBorder="1"/>
    <xf numFmtId="0" fontId="16" fillId="43" borderId="10" xfId="0" applyFont="1" applyFill="1" applyBorder="1"/>
    <xf numFmtId="164" fontId="16" fillId="43" borderId="10" xfId="1" applyNumberFormat="1" applyFont="1" applyFill="1" applyBorder="1"/>
    <xf numFmtId="10" fontId="16" fillId="43" borderId="10" xfId="2" applyNumberFormat="1" applyFont="1" applyFill="1" applyBorder="1"/>
    <xf numFmtId="0" fontId="16" fillId="35" borderId="10" xfId="0" applyFont="1" applyFill="1" applyBorder="1"/>
    <xf numFmtId="164" fontId="16" fillId="35" borderId="10" xfId="1" applyNumberFormat="1" applyFont="1" applyFill="1" applyBorder="1"/>
    <xf numFmtId="0" fontId="16" fillId="0" borderId="10" xfId="0" applyFont="1" applyFill="1" applyBorder="1"/>
    <xf numFmtId="0" fontId="20" fillId="38" borderId="10" xfId="0" applyFont="1" applyFill="1" applyBorder="1"/>
    <xf numFmtId="164" fontId="20" fillId="38" borderId="10" xfId="1" applyNumberFormat="1" applyFont="1" applyFill="1" applyBorder="1"/>
    <xf numFmtId="0" fontId="20" fillId="40" borderId="10" xfId="0" applyFont="1" applyFill="1" applyBorder="1"/>
    <xf numFmtId="164" fontId="20" fillId="40" borderId="10" xfId="1" applyNumberFormat="1" applyFont="1" applyFill="1" applyBorder="1"/>
    <xf numFmtId="0" fontId="16" fillId="44" borderId="10" xfId="0" applyFont="1" applyFill="1" applyBorder="1"/>
    <xf numFmtId="164" fontId="16" fillId="44" borderId="10" xfId="1" applyNumberFormat="1" applyFont="1" applyFill="1" applyBorder="1"/>
    <xf numFmtId="10" fontId="16" fillId="44" borderId="10" xfId="2" applyNumberFormat="1" applyFont="1" applyFill="1" applyBorder="1"/>
    <xf numFmtId="0" fontId="20" fillId="45" borderId="10" xfId="0" applyFont="1" applyFill="1" applyBorder="1"/>
    <xf numFmtId="164" fontId="20" fillId="45" borderId="10" xfId="1" applyNumberFormat="1" applyFont="1" applyFill="1" applyBorder="1"/>
    <xf numFmtId="0" fontId="16" fillId="33" borderId="10" xfId="0" applyFont="1" applyFill="1" applyBorder="1"/>
    <xf numFmtId="164" fontId="16" fillId="33" borderId="10" xfId="1" applyNumberFormat="1" applyFont="1" applyFill="1" applyBorder="1"/>
    <xf numFmtId="10" fontId="16" fillId="33" borderId="10" xfId="2" applyNumberFormat="1" applyFont="1" applyFill="1" applyBorder="1"/>
    <xf numFmtId="0" fontId="16" fillId="46" borderId="10" xfId="0" applyFont="1" applyFill="1" applyBorder="1"/>
    <xf numFmtId="164" fontId="16" fillId="46" borderId="10" xfId="1" applyNumberFormat="1" applyFont="1" applyFill="1" applyBorder="1"/>
    <xf numFmtId="10" fontId="16" fillId="46" borderId="10" xfId="2" applyNumberFormat="1" applyFont="1" applyFill="1" applyBorder="1"/>
    <xf numFmtId="0" fontId="20" fillId="47" borderId="10" xfId="0" applyFont="1" applyFill="1" applyBorder="1"/>
    <xf numFmtId="164" fontId="20" fillId="47" borderId="10" xfId="1" applyNumberFormat="1" applyFont="1" applyFill="1" applyBorder="1"/>
    <xf numFmtId="0" fontId="16" fillId="37" borderId="12" xfId="0" applyFont="1" applyFill="1" applyBorder="1"/>
    <xf numFmtId="164" fontId="16" fillId="37" borderId="12" xfId="1" applyNumberFormat="1" applyFont="1" applyFill="1" applyBorder="1"/>
    <xf numFmtId="10" fontId="16" fillId="37" borderId="12" xfId="2" applyNumberFormat="1" applyFont="1" applyFill="1" applyBorder="1"/>
    <xf numFmtId="0" fontId="16" fillId="37" borderId="11" xfId="0" applyFont="1" applyFill="1" applyBorder="1"/>
    <xf numFmtId="164" fontId="16" fillId="37" borderId="11" xfId="1" applyNumberFormat="1" applyFont="1" applyFill="1" applyBorder="1"/>
    <xf numFmtId="0" fontId="16" fillId="41" borderId="12" xfId="0" applyFont="1" applyFill="1" applyBorder="1"/>
    <xf numFmtId="164" fontId="16" fillId="41" borderId="12" xfId="1" applyNumberFormat="1" applyFont="1" applyFill="1" applyBorder="1"/>
    <xf numFmtId="10" fontId="16" fillId="41" borderId="12" xfId="2" applyNumberFormat="1" applyFont="1" applyFill="1" applyBorder="1"/>
    <xf numFmtId="0" fontId="16" fillId="41" borderId="11" xfId="0" applyFont="1" applyFill="1" applyBorder="1"/>
    <xf numFmtId="164" fontId="16" fillId="41" borderId="11" xfId="1" applyNumberFormat="1" applyFont="1" applyFill="1" applyBorder="1"/>
    <xf numFmtId="0" fontId="16" fillId="43" borderId="12" xfId="0" applyFont="1" applyFill="1" applyBorder="1"/>
    <xf numFmtId="164" fontId="16" fillId="43" borderId="12" xfId="1" applyNumberFormat="1" applyFont="1" applyFill="1" applyBorder="1"/>
    <xf numFmtId="0" fontId="16" fillId="43" borderId="11" xfId="0" applyFont="1" applyFill="1" applyBorder="1"/>
    <xf numFmtId="164" fontId="16" fillId="43" borderId="11" xfId="1" applyNumberFormat="1" applyFont="1" applyFill="1" applyBorder="1"/>
    <xf numFmtId="0" fontId="16" fillId="44" borderId="12" xfId="0" applyFont="1" applyFill="1" applyBorder="1"/>
    <xf numFmtId="164" fontId="16" fillId="44" borderId="12" xfId="1" applyNumberFormat="1" applyFont="1" applyFill="1" applyBorder="1"/>
    <xf numFmtId="10" fontId="16" fillId="44" borderId="12" xfId="2" applyNumberFormat="1" applyFont="1" applyFill="1" applyBorder="1"/>
    <xf numFmtId="0" fontId="16" fillId="44" borderId="11" xfId="0" applyFont="1" applyFill="1" applyBorder="1"/>
    <xf numFmtId="164" fontId="16" fillId="44" borderId="11" xfId="1" applyNumberFormat="1" applyFont="1" applyFill="1" applyBorder="1"/>
    <xf numFmtId="0" fontId="16" fillId="46" borderId="12" xfId="0" applyFont="1" applyFill="1" applyBorder="1"/>
    <xf numFmtId="164" fontId="16" fillId="46" borderId="12" xfId="1" applyNumberFormat="1" applyFont="1" applyFill="1" applyBorder="1"/>
    <xf numFmtId="10" fontId="16" fillId="46" borderId="12" xfId="2" applyNumberFormat="1" applyFont="1" applyFill="1" applyBorder="1"/>
    <xf numFmtId="0" fontId="16" fillId="46" borderId="11" xfId="0" applyFont="1" applyFill="1" applyBorder="1"/>
    <xf numFmtId="164" fontId="16" fillId="46" borderId="11" xfId="1" applyNumberFormat="1" applyFont="1" applyFill="1" applyBorder="1"/>
    <xf numFmtId="164" fontId="16" fillId="48" borderId="10" xfId="1" applyNumberFormat="1" applyFont="1" applyFill="1" applyBorder="1"/>
    <xf numFmtId="0" fontId="16" fillId="0" borderId="10" xfId="0" applyFont="1" applyBorder="1" applyAlignment="1">
      <alignment horizontal="left"/>
    </xf>
    <xf numFmtId="44" fontId="16" fillId="0" borderId="10" xfId="1" applyNumberFormat="1" applyFont="1" applyBorder="1"/>
    <xf numFmtId="0" fontId="16" fillId="44" borderId="14" xfId="0" applyFont="1" applyFill="1" applyBorder="1"/>
    <xf numFmtId="164" fontId="16" fillId="44" borderId="14" xfId="1" applyNumberFormat="1" applyFont="1" applyFill="1" applyBorder="1"/>
    <xf numFmtId="10" fontId="16" fillId="44" borderId="14" xfId="2" applyNumberFormat="1" applyFont="1" applyFill="1" applyBorder="1"/>
    <xf numFmtId="0" fontId="16" fillId="44" borderId="13" xfId="0" applyFont="1" applyFill="1" applyBorder="1"/>
    <xf numFmtId="164" fontId="16" fillId="44" borderId="13" xfId="1" applyNumberFormat="1" applyFont="1" applyFill="1" applyBorder="1"/>
    <xf numFmtId="0" fontId="16" fillId="49" borderId="10" xfId="0" applyFont="1" applyFill="1" applyBorder="1"/>
    <xf numFmtId="164" fontId="16" fillId="49" borderId="10" xfId="1" applyNumberFormat="1" applyFont="1" applyFill="1" applyBorder="1"/>
    <xf numFmtId="10" fontId="16" fillId="49" borderId="10" xfId="2" applyNumberFormat="1" applyFont="1" applyFill="1" applyBorder="1"/>
    <xf numFmtId="0" fontId="16" fillId="49" borderId="12" xfId="0" applyFont="1" applyFill="1" applyBorder="1"/>
    <xf numFmtId="164" fontId="16" fillId="49" borderId="12" xfId="1" applyNumberFormat="1" applyFont="1" applyFill="1" applyBorder="1"/>
    <xf numFmtId="10" fontId="16" fillId="49" borderId="12" xfId="2" applyNumberFormat="1" applyFont="1" applyFill="1" applyBorder="1"/>
    <xf numFmtId="0" fontId="16" fillId="49" borderId="11" xfId="0" applyFont="1" applyFill="1" applyBorder="1"/>
    <xf numFmtId="164" fontId="16" fillId="49" borderId="11" xfId="1" applyNumberFormat="1" applyFont="1" applyFill="1" applyBorder="1"/>
    <xf numFmtId="0" fontId="16" fillId="50" borderId="10" xfId="0" applyFont="1" applyFill="1" applyBorder="1"/>
    <xf numFmtId="164" fontId="16" fillId="50" borderId="10" xfId="1" applyNumberFormat="1" applyFont="1" applyFill="1" applyBorder="1"/>
    <xf numFmtId="10" fontId="16" fillId="50" borderId="10" xfId="2" applyNumberFormat="1" applyFont="1" applyFill="1" applyBorder="1"/>
    <xf numFmtId="0" fontId="16" fillId="50" borderId="12" xfId="0" applyFont="1" applyFill="1" applyBorder="1"/>
    <xf numFmtId="164" fontId="16" fillId="50" borderId="12" xfId="1" applyNumberFormat="1" applyFont="1" applyFill="1" applyBorder="1"/>
    <xf numFmtId="10" fontId="16" fillId="50" borderId="12" xfId="2" applyNumberFormat="1" applyFont="1" applyFill="1" applyBorder="1"/>
    <xf numFmtId="0" fontId="16" fillId="50" borderId="11" xfId="0" applyFont="1" applyFill="1" applyBorder="1"/>
    <xf numFmtId="164" fontId="16" fillId="50" borderId="11" xfId="1" applyNumberFormat="1" applyFont="1" applyFill="1" applyBorder="1"/>
    <xf numFmtId="9" fontId="16" fillId="37" borderId="10" xfId="2" applyNumberFormat="1" applyFont="1" applyFill="1" applyBorder="1"/>
    <xf numFmtId="9" fontId="16" fillId="37" borderId="12" xfId="2" applyNumberFormat="1" applyFont="1" applyFill="1" applyBorder="1"/>
    <xf numFmtId="9" fontId="16" fillId="37" borderId="11" xfId="2" applyNumberFormat="1" applyFont="1" applyFill="1" applyBorder="1"/>
    <xf numFmtId="164" fontId="21" fillId="49" borderId="10" xfId="1" applyNumberFormat="1" applyFont="1" applyFill="1" applyBorder="1"/>
    <xf numFmtId="9" fontId="21" fillId="49" borderId="10" xfId="2" applyNumberFormat="1" applyFont="1" applyFill="1" applyBorder="1"/>
    <xf numFmtId="164" fontId="21" fillId="41" borderId="10" xfId="1" applyNumberFormat="1" applyFont="1" applyFill="1" applyBorder="1"/>
    <xf numFmtId="9" fontId="21" fillId="41" borderId="10" xfId="2" applyNumberFormat="1" applyFont="1" applyFill="1" applyBorder="1"/>
    <xf numFmtId="9" fontId="16" fillId="41" borderId="11" xfId="2" applyNumberFormat="1" applyFont="1" applyFill="1" applyBorder="1"/>
    <xf numFmtId="164" fontId="21" fillId="51" borderId="10" xfId="1" applyNumberFormat="1" applyFont="1" applyFill="1" applyBorder="1"/>
    <xf numFmtId="9" fontId="21" fillId="51" borderId="10" xfId="2" applyNumberFormat="1" applyFont="1" applyFill="1" applyBorder="1"/>
    <xf numFmtId="164" fontId="21" fillId="43" borderId="10" xfId="1" applyNumberFormat="1" applyFont="1" applyFill="1" applyBorder="1"/>
    <xf numFmtId="9" fontId="21" fillId="43" borderId="10" xfId="2" applyNumberFormat="1" applyFont="1" applyFill="1" applyBorder="1"/>
    <xf numFmtId="9" fontId="16" fillId="43" borderId="11" xfId="2" applyNumberFormat="1" applyFont="1" applyFill="1" applyBorder="1"/>
    <xf numFmtId="9" fontId="16" fillId="49" borderId="11" xfId="2" applyNumberFormat="1" applyFont="1" applyFill="1" applyBorder="1"/>
    <xf numFmtId="164" fontId="21" fillId="44" borderId="10" xfId="1" applyNumberFormat="1" applyFont="1" applyFill="1" applyBorder="1"/>
    <xf numFmtId="9" fontId="21" fillId="44" borderId="10" xfId="2" applyNumberFormat="1" applyFont="1" applyFill="1" applyBorder="1"/>
    <xf numFmtId="9" fontId="16" fillId="44" borderId="11" xfId="2" applyNumberFormat="1" applyFont="1" applyFill="1" applyBorder="1"/>
    <xf numFmtId="164" fontId="21" fillId="46" borderId="10" xfId="1" applyNumberFormat="1" applyFont="1" applyFill="1" applyBorder="1"/>
    <xf numFmtId="9" fontId="21" fillId="46" borderId="10" xfId="2" applyNumberFormat="1" applyFont="1" applyFill="1" applyBorder="1"/>
    <xf numFmtId="9" fontId="16" fillId="46" borderId="11" xfId="2" applyNumberFormat="1" applyFont="1" applyFill="1" applyBorder="1"/>
    <xf numFmtId="0" fontId="16" fillId="51" borderId="10" xfId="0" applyFont="1" applyFill="1" applyBorder="1"/>
    <xf numFmtId="164" fontId="16" fillId="51" borderId="10" xfId="1" applyNumberFormat="1" applyFont="1" applyFill="1" applyBorder="1"/>
    <xf numFmtId="10" fontId="16" fillId="51" borderId="10" xfId="2" applyNumberFormat="1" applyFont="1" applyFill="1" applyBorder="1"/>
    <xf numFmtId="0" fontId="16" fillId="51" borderId="12" xfId="0" applyFont="1" applyFill="1" applyBorder="1"/>
    <xf numFmtId="164" fontId="16" fillId="51" borderId="12" xfId="1" applyNumberFormat="1" applyFont="1" applyFill="1" applyBorder="1"/>
    <xf numFmtId="0" fontId="16" fillId="51" borderId="11" xfId="0" applyFont="1" applyFill="1" applyBorder="1"/>
    <xf numFmtId="164" fontId="16" fillId="51" borderId="11" xfId="1" applyNumberFormat="1" applyFont="1" applyFill="1" applyBorder="1"/>
    <xf numFmtId="0" fontId="20" fillId="52" borderId="10" xfId="0" applyFont="1" applyFill="1" applyBorder="1"/>
    <xf numFmtId="164" fontId="20" fillId="52" borderId="10" xfId="1" applyNumberFormat="1" applyFont="1" applyFill="1" applyBorder="1"/>
    <xf numFmtId="9" fontId="16" fillId="51" borderId="11" xfId="2" applyNumberFormat="1" applyFont="1" applyFill="1" applyBorder="1"/>
    <xf numFmtId="0" fontId="16" fillId="52" borderId="10" xfId="0" applyFont="1" applyFill="1" applyBorder="1"/>
    <xf numFmtId="164" fontId="21" fillId="50" borderId="10" xfId="1" applyNumberFormat="1" applyFont="1" applyFill="1" applyBorder="1"/>
    <xf numFmtId="9" fontId="21" fillId="50" borderId="10" xfId="2" applyNumberFormat="1" applyFont="1" applyFill="1" applyBorder="1"/>
    <xf numFmtId="9" fontId="16" fillId="50" borderId="11" xfId="2" applyNumberFormat="1" applyFont="1" applyFill="1" applyBorder="1"/>
    <xf numFmtId="9" fontId="16" fillId="35" borderId="11" xfId="2" applyNumberFormat="1" applyFont="1" applyFill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A3F1B7"/>
      <color rgb="FFFF99FF"/>
      <color rgb="FFFDFDFD"/>
      <color rgb="FFFFD5FF"/>
      <color rgb="FFFFCCFF"/>
      <color rgb="FFFFCCCC"/>
      <color rgb="FF99CCFF"/>
      <color rgb="FFF95245"/>
      <color rgb="FFFF99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Budget%20Too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by year numeric"/>
      <sheetName val="Linked Budget Wkst"/>
      <sheetName val="081117 Budge"/>
      <sheetName val="1. 000 MBC Fund"/>
    </sheetNames>
    <sheetDataSet>
      <sheetData sheetId="0">
        <row r="23">
          <cell r="U23">
            <v>20750</v>
          </cell>
        </row>
        <row r="24">
          <cell r="U24">
            <v>2900</v>
          </cell>
        </row>
        <row r="25">
          <cell r="U25">
            <v>2200</v>
          </cell>
        </row>
        <row r="26">
          <cell r="U26">
            <v>900</v>
          </cell>
        </row>
        <row r="27">
          <cell r="U27">
            <v>13650</v>
          </cell>
        </row>
        <row r="28">
          <cell r="U28">
            <v>850</v>
          </cell>
        </row>
        <row r="29">
          <cell r="U29">
            <v>1600</v>
          </cell>
        </row>
        <row r="30">
          <cell r="U30">
            <v>4200</v>
          </cell>
        </row>
        <row r="31">
          <cell r="U31">
            <v>5000</v>
          </cell>
        </row>
        <row r="36">
          <cell r="U36">
            <v>4000</v>
          </cell>
        </row>
        <row r="37">
          <cell r="U37">
            <v>2000</v>
          </cell>
        </row>
        <row r="38">
          <cell r="U38"/>
        </row>
        <row r="39">
          <cell r="U39">
            <v>1500</v>
          </cell>
        </row>
        <row r="40">
          <cell r="U40">
            <v>1000</v>
          </cell>
        </row>
        <row r="41">
          <cell r="U41"/>
        </row>
        <row r="42">
          <cell r="U42"/>
        </row>
        <row r="43">
          <cell r="U43">
            <v>6000</v>
          </cell>
        </row>
        <row r="44">
          <cell r="U44">
            <v>1000</v>
          </cell>
        </row>
        <row r="45">
          <cell r="U45"/>
        </row>
        <row r="46">
          <cell r="U46">
            <v>2500</v>
          </cell>
        </row>
        <row r="47">
          <cell r="U47">
            <v>1000</v>
          </cell>
        </row>
        <row r="48">
          <cell r="U48">
            <v>2000</v>
          </cell>
        </row>
        <row r="49">
          <cell r="U49">
            <v>8000</v>
          </cell>
        </row>
        <row r="56">
          <cell r="U56">
            <v>18000</v>
          </cell>
        </row>
        <row r="57">
          <cell r="U57">
            <v>8000</v>
          </cell>
        </row>
        <row r="58">
          <cell r="U58"/>
        </row>
        <row r="59">
          <cell r="U59">
            <v>74000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91"/>
  <sheetViews>
    <sheetView tabSelected="1" workbookViewId="0">
      <pane xSplit="3" ySplit="12" topLeftCell="D83" activePane="bottomRight" state="frozen"/>
      <selection pane="topRight" activeCell="D1" sqref="D1"/>
      <selection pane="bottomLeft" activeCell="A13" sqref="A13"/>
      <selection pane="bottomRight" activeCell="C298" sqref="C298"/>
    </sheetView>
  </sheetViews>
  <sheetFormatPr defaultColWidth="8.7109375" defaultRowHeight="15" x14ac:dyDescent="0.25"/>
  <cols>
    <col min="1" max="2" width="8.7109375" style="10"/>
    <col min="3" max="3" width="44" style="10" customWidth="1"/>
    <col min="4" max="4" width="13.7109375" style="11" hidden="1" customWidth="1"/>
    <col min="5" max="6" width="13.5703125" style="11" customWidth="1"/>
    <col min="7" max="7" width="13.28515625" style="11" bestFit="1" customWidth="1"/>
    <col min="8" max="8" width="9.5703125" style="12" bestFit="1" customWidth="1"/>
    <col min="9" max="16384" width="8.7109375" style="10"/>
  </cols>
  <sheetData>
    <row r="1" spans="1:8" s="7" customFormat="1" x14ac:dyDescent="0.25">
      <c r="A1" s="7" t="s">
        <v>291</v>
      </c>
      <c r="B1" s="7" t="s">
        <v>292</v>
      </c>
      <c r="D1" s="8" t="s">
        <v>290</v>
      </c>
      <c r="E1" s="8" t="s">
        <v>294</v>
      </c>
      <c r="F1" s="8" t="s">
        <v>307</v>
      </c>
      <c r="G1" s="8" t="s">
        <v>270</v>
      </c>
      <c r="H1" s="9" t="s">
        <v>269</v>
      </c>
    </row>
    <row r="2" spans="1:8" hidden="1" x14ac:dyDescent="0.25">
      <c r="C2" s="10" t="s">
        <v>64</v>
      </c>
    </row>
    <row r="3" spans="1:8" hidden="1" x14ac:dyDescent="0.25"/>
    <row r="4" spans="1:8" hidden="1" x14ac:dyDescent="0.25">
      <c r="C4" s="10" t="s">
        <v>0</v>
      </c>
    </row>
    <row r="5" spans="1:8" hidden="1" x14ac:dyDescent="0.25">
      <c r="C5" s="10" t="s">
        <v>63</v>
      </c>
      <c r="D5" s="11">
        <f>D367</f>
        <v>9143186.7479374874</v>
      </c>
      <c r="E5" s="11">
        <f>E367</f>
        <v>8222357</v>
      </c>
      <c r="G5" s="11">
        <f>E5-D5</f>
        <v>-920829.74793748744</v>
      </c>
      <c r="H5" s="12">
        <f>SUM(E5-D5)/D5</f>
        <v>-0.10071212295266828</v>
      </c>
    </row>
    <row r="6" spans="1:8" hidden="1" x14ac:dyDescent="0.25">
      <c r="C6" s="10" t="s">
        <v>65</v>
      </c>
      <c r="D6" s="11">
        <v>0</v>
      </c>
      <c r="E6" s="11">
        <v>0</v>
      </c>
      <c r="G6" s="11">
        <f>E6-D6</f>
        <v>0</v>
      </c>
      <c r="H6" s="12" t="e">
        <f>SUM(E6-D6)/D6</f>
        <v>#DIV/0!</v>
      </c>
    </row>
    <row r="7" spans="1:8" hidden="1" x14ac:dyDescent="0.25">
      <c r="C7" s="10" t="s">
        <v>66</v>
      </c>
      <c r="D7" s="11">
        <v>0</v>
      </c>
      <c r="E7" s="11">
        <v>0</v>
      </c>
      <c r="G7" s="11">
        <f>E7-D7</f>
        <v>0</v>
      </c>
      <c r="H7" s="12" t="e">
        <f>SUM(E7-D7)/D7</f>
        <v>#DIV/0!</v>
      </c>
    </row>
    <row r="8" spans="1:8" hidden="1" x14ac:dyDescent="0.25">
      <c r="C8" s="10" t="s">
        <v>1</v>
      </c>
      <c r="D8" s="11">
        <f t="shared" ref="D8:G8" si="0">SUM(D5:D7)</f>
        <v>9143186.7479374874</v>
      </c>
      <c r="E8" s="11">
        <f t="shared" si="0"/>
        <v>8222357</v>
      </c>
      <c r="G8" s="11">
        <f t="shared" si="0"/>
        <v>-920829.74793748744</v>
      </c>
      <c r="H8" s="12">
        <f>SUM(E8-D8)/D8</f>
        <v>-0.10071212295266828</v>
      </c>
    </row>
    <row r="9" spans="1:8" s="13" customFormat="1" hidden="1" x14ac:dyDescent="0.25">
      <c r="D9" s="14"/>
      <c r="E9" s="14"/>
      <c r="F9" s="14"/>
      <c r="G9" s="14"/>
      <c r="H9" s="15"/>
    </row>
    <row r="10" spans="1:8" hidden="1" x14ac:dyDescent="0.25">
      <c r="C10" s="10" t="s">
        <v>2</v>
      </c>
    </row>
    <row r="11" spans="1:8" hidden="1" x14ac:dyDescent="0.25"/>
    <row r="12" spans="1:8" hidden="1" x14ac:dyDescent="0.25">
      <c r="C12" s="10" t="s">
        <v>3</v>
      </c>
    </row>
    <row r="13" spans="1:8" s="1" customFormat="1" ht="18.75" x14ac:dyDescent="0.3">
      <c r="C13" s="1" t="s">
        <v>4</v>
      </c>
      <c r="H13" s="2"/>
    </row>
    <row r="14" spans="1:8" s="16" customFormat="1" x14ac:dyDescent="0.25">
      <c r="D14" s="17"/>
      <c r="E14" s="17"/>
      <c r="F14" s="17"/>
      <c r="G14" s="17"/>
      <c r="H14" s="18"/>
    </row>
    <row r="15" spans="1:8" s="16" customFormat="1" x14ac:dyDescent="0.25">
      <c r="C15" s="16" t="s">
        <v>5</v>
      </c>
      <c r="D15" s="17"/>
      <c r="E15" s="17"/>
      <c r="F15" s="17"/>
      <c r="G15" s="17"/>
      <c r="H15" s="18"/>
    </row>
    <row r="16" spans="1:8" s="16" customFormat="1" x14ac:dyDescent="0.25">
      <c r="A16" s="16">
        <v>20</v>
      </c>
      <c r="B16" s="16">
        <v>50110</v>
      </c>
      <c r="C16" s="16" t="s">
        <v>67</v>
      </c>
      <c r="D16" s="17">
        <v>15000</v>
      </c>
      <c r="E16" s="17">
        <v>17000</v>
      </c>
      <c r="F16" s="17">
        <f>'[1]Budget by year numeric'!$U$23</f>
        <v>20750</v>
      </c>
      <c r="G16" s="17">
        <f>F16-E16</f>
        <v>3750</v>
      </c>
      <c r="H16" s="93">
        <f>SUM(F16-E16)/E16</f>
        <v>0.22058823529411764</v>
      </c>
    </row>
    <row r="17" spans="1:8" s="16" customFormat="1" x14ac:dyDescent="0.25">
      <c r="A17" s="16">
        <v>20</v>
      </c>
      <c r="B17" s="16">
        <v>50120</v>
      </c>
      <c r="C17" s="16" t="s">
        <v>68</v>
      </c>
      <c r="D17" s="17">
        <v>1800</v>
      </c>
      <c r="E17" s="17">
        <v>3800</v>
      </c>
      <c r="F17" s="17">
        <f>'[1]Budget by year numeric'!$U$24</f>
        <v>2900</v>
      </c>
      <c r="G17" s="17">
        <f t="shared" ref="G17:G24" si="1">F17-E17</f>
        <v>-900</v>
      </c>
      <c r="H17" s="93">
        <f t="shared" ref="H17:H25" si="2">SUM(F17-E17)/E17</f>
        <v>-0.23684210526315788</v>
      </c>
    </row>
    <row r="18" spans="1:8" s="16" customFormat="1" x14ac:dyDescent="0.25">
      <c r="A18" s="16">
        <v>20</v>
      </c>
      <c r="B18" s="16">
        <v>50125</v>
      </c>
      <c r="C18" s="16" t="s">
        <v>258</v>
      </c>
      <c r="D18" s="17">
        <v>5000</v>
      </c>
      <c r="E18" s="17">
        <v>2200</v>
      </c>
      <c r="F18" s="17">
        <f>'[1]Budget by year numeric'!$U$25</f>
        <v>2200</v>
      </c>
      <c r="G18" s="17">
        <f t="shared" si="1"/>
        <v>0</v>
      </c>
      <c r="H18" s="93">
        <f t="shared" si="2"/>
        <v>0</v>
      </c>
    </row>
    <row r="19" spans="1:8" s="16" customFormat="1" x14ac:dyDescent="0.25">
      <c r="A19" s="16">
        <v>20</v>
      </c>
      <c r="B19" s="16">
        <v>50130</v>
      </c>
      <c r="C19" s="16" t="s">
        <v>259</v>
      </c>
      <c r="D19" s="17">
        <v>900</v>
      </c>
      <c r="E19" s="17">
        <v>900</v>
      </c>
      <c r="F19" s="17">
        <f>'[1]Budget by year numeric'!$U$26</f>
        <v>900</v>
      </c>
      <c r="G19" s="17">
        <f t="shared" si="1"/>
        <v>0</v>
      </c>
      <c r="H19" s="93">
        <f t="shared" si="2"/>
        <v>0</v>
      </c>
    </row>
    <row r="20" spans="1:8" s="16" customFormat="1" x14ac:dyDescent="0.25">
      <c r="A20" s="16">
        <v>20</v>
      </c>
      <c r="B20" s="16">
        <v>50150</v>
      </c>
      <c r="C20" s="16" t="s">
        <v>69</v>
      </c>
      <c r="D20" s="17">
        <v>20800</v>
      </c>
      <c r="E20" s="17">
        <v>11500</v>
      </c>
      <c r="F20" s="17">
        <f>'[1]Budget by year numeric'!$U$27</f>
        <v>13650</v>
      </c>
      <c r="G20" s="17">
        <f t="shared" si="1"/>
        <v>2150</v>
      </c>
      <c r="H20" s="93">
        <f t="shared" si="2"/>
        <v>0.18695652173913044</v>
      </c>
    </row>
    <row r="21" spans="1:8" s="16" customFormat="1" x14ac:dyDescent="0.25">
      <c r="A21" s="16">
        <v>20</v>
      </c>
      <c r="B21" s="16">
        <v>50170</v>
      </c>
      <c r="C21" s="16" t="s">
        <v>70</v>
      </c>
      <c r="D21" s="17">
        <v>875</v>
      </c>
      <c r="E21" s="17">
        <v>900</v>
      </c>
      <c r="F21" s="17">
        <f>'[1]Budget by year numeric'!$U$28</f>
        <v>850</v>
      </c>
      <c r="G21" s="17">
        <f t="shared" si="1"/>
        <v>-50</v>
      </c>
      <c r="H21" s="93">
        <f t="shared" si="2"/>
        <v>-5.5555555555555552E-2</v>
      </c>
    </row>
    <row r="22" spans="1:8" s="16" customFormat="1" x14ac:dyDescent="0.25">
      <c r="A22" s="16">
        <v>20</v>
      </c>
      <c r="B22" s="16">
        <v>50190</v>
      </c>
      <c r="C22" s="16" t="s">
        <v>71</v>
      </c>
      <c r="D22" s="17">
        <v>750</v>
      </c>
      <c r="E22" s="17">
        <v>800</v>
      </c>
      <c r="F22" s="17">
        <f>'[1]Budget by year numeric'!$U$29</f>
        <v>1600</v>
      </c>
      <c r="G22" s="17">
        <f t="shared" si="1"/>
        <v>800</v>
      </c>
      <c r="H22" s="93">
        <f t="shared" si="2"/>
        <v>1</v>
      </c>
    </row>
    <row r="23" spans="1:8" s="16" customFormat="1" x14ac:dyDescent="0.25">
      <c r="A23" s="16">
        <v>20</v>
      </c>
      <c r="B23" s="16">
        <v>50210</v>
      </c>
      <c r="C23" s="16" t="s">
        <v>72</v>
      </c>
      <c r="D23" s="17">
        <v>2000</v>
      </c>
      <c r="E23" s="17">
        <v>2500</v>
      </c>
      <c r="F23" s="17">
        <f>'[1]Budget by year numeric'!$U$30</f>
        <v>4200</v>
      </c>
      <c r="G23" s="17">
        <f t="shared" si="1"/>
        <v>1700</v>
      </c>
      <c r="H23" s="93">
        <f t="shared" si="2"/>
        <v>0.68</v>
      </c>
    </row>
    <row r="24" spans="1:8" s="45" customFormat="1" ht="15.75" thickBot="1" x14ac:dyDescent="0.3">
      <c r="A24" s="45">
        <v>20</v>
      </c>
      <c r="B24" s="45">
        <v>50230</v>
      </c>
      <c r="C24" s="45" t="s">
        <v>73</v>
      </c>
      <c r="D24" s="17">
        <v>4750</v>
      </c>
      <c r="E24" s="17">
        <v>4000</v>
      </c>
      <c r="F24" s="46">
        <f>'[1]Budget by year numeric'!$U$31</f>
        <v>5000</v>
      </c>
      <c r="G24" s="17">
        <f t="shared" si="1"/>
        <v>1000</v>
      </c>
      <c r="H24" s="94">
        <f t="shared" si="2"/>
        <v>0.25</v>
      </c>
    </row>
    <row r="25" spans="1:8" s="48" customFormat="1" ht="15.75" thickTop="1" x14ac:dyDescent="0.25">
      <c r="C25" s="48" t="s">
        <v>6</v>
      </c>
      <c r="D25" s="49">
        <f>SUM(D16:D24)</f>
        <v>51875</v>
      </c>
      <c r="E25" s="49">
        <f>SUM(E16:E24)</f>
        <v>43600</v>
      </c>
      <c r="F25" s="49">
        <f>SUM(F16:F24)</f>
        <v>52050</v>
      </c>
      <c r="G25" s="49">
        <f>SUM(G16:G24)</f>
        <v>8450</v>
      </c>
      <c r="H25" s="95">
        <f t="shared" si="2"/>
        <v>0.19380733944954129</v>
      </c>
    </row>
    <row r="26" spans="1:8" s="16" customFormat="1" x14ac:dyDescent="0.25">
      <c r="D26" s="17"/>
      <c r="E26" s="17"/>
      <c r="F26" s="17"/>
      <c r="G26" s="17"/>
      <c r="H26" s="18"/>
    </row>
    <row r="27" spans="1:8" s="16" customFormat="1" x14ac:dyDescent="0.25">
      <c r="C27" s="16" t="s">
        <v>7</v>
      </c>
      <c r="D27" s="17"/>
      <c r="E27" s="17"/>
      <c r="F27" s="17"/>
      <c r="G27" s="17"/>
      <c r="H27" s="18"/>
    </row>
    <row r="28" spans="1:8" s="16" customFormat="1" x14ac:dyDescent="0.25">
      <c r="A28" s="16">
        <v>20</v>
      </c>
      <c r="B28" s="16">
        <v>50507</v>
      </c>
      <c r="C28" s="16" t="s">
        <v>67</v>
      </c>
      <c r="D28" s="17">
        <v>2000</v>
      </c>
      <c r="E28" s="17">
        <v>1500</v>
      </c>
      <c r="F28" s="17">
        <f>'[1]Budget by year numeric'!$U36</f>
        <v>4000</v>
      </c>
      <c r="G28" s="17">
        <f>F28-E28</f>
        <v>2500</v>
      </c>
      <c r="H28" s="93">
        <f>SUM(F28-E28)/E28</f>
        <v>1.6666666666666667</v>
      </c>
    </row>
    <row r="29" spans="1:8" s="16" customFormat="1" x14ac:dyDescent="0.25">
      <c r="A29" s="16">
        <v>20</v>
      </c>
      <c r="B29" s="16">
        <v>50509</v>
      </c>
      <c r="C29" s="16" t="s">
        <v>295</v>
      </c>
      <c r="D29" s="17">
        <v>2000</v>
      </c>
      <c r="E29" s="17">
        <v>2000</v>
      </c>
      <c r="F29" s="17">
        <f>'[1]Budget by year numeric'!$U37</f>
        <v>2000</v>
      </c>
      <c r="G29" s="17">
        <f t="shared" ref="G29:G43" si="3">F29-E29</f>
        <v>0</v>
      </c>
      <c r="H29" s="93">
        <f t="shared" ref="H29:H43" si="4">SUM(F29-E29)/E29</f>
        <v>0</v>
      </c>
    </row>
    <row r="30" spans="1:8" s="16" customFormat="1" hidden="1" x14ac:dyDescent="0.25">
      <c r="A30" s="16">
        <v>20</v>
      </c>
      <c r="B30" s="16">
        <v>50510</v>
      </c>
      <c r="C30" s="16" t="s">
        <v>74</v>
      </c>
      <c r="D30" s="17"/>
      <c r="E30" s="17">
        <v>0</v>
      </c>
      <c r="F30" s="17">
        <f>'[1]Budget by year numeric'!$U38</f>
        <v>0</v>
      </c>
      <c r="G30" s="17">
        <f t="shared" si="3"/>
        <v>0</v>
      </c>
      <c r="H30" s="93" t="e">
        <f t="shared" si="4"/>
        <v>#DIV/0!</v>
      </c>
    </row>
    <row r="31" spans="1:8" s="16" customFormat="1" x14ac:dyDescent="0.25">
      <c r="A31" s="16">
        <v>20</v>
      </c>
      <c r="B31" s="16">
        <v>50525</v>
      </c>
      <c r="C31" s="16" t="s">
        <v>308</v>
      </c>
      <c r="D31" s="17"/>
      <c r="E31" s="17">
        <v>1500</v>
      </c>
      <c r="F31" s="17">
        <f>'[1]Budget by year numeric'!$U39</f>
        <v>1500</v>
      </c>
      <c r="G31" s="17">
        <f t="shared" si="3"/>
        <v>0</v>
      </c>
      <c r="H31" s="93">
        <f t="shared" si="4"/>
        <v>0</v>
      </c>
    </row>
    <row r="32" spans="1:8" s="16" customFormat="1" x14ac:dyDescent="0.25">
      <c r="A32" s="16">
        <v>20</v>
      </c>
      <c r="B32" s="16">
        <v>50530</v>
      </c>
      <c r="C32" s="16" t="s">
        <v>75</v>
      </c>
      <c r="D32" s="17">
        <v>1500</v>
      </c>
      <c r="E32" s="17">
        <v>1500</v>
      </c>
      <c r="F32" s="17">
        <f>'[1]Budget by year numeric'!$U40</f>
        <v>1000</v>
      </c>
      <c r="G32" s="17">
        <f t="shared" si="3"/>
        <v>-500</v>
      </c>
      <c r="H32" s="93">
        <f t="shared" si="4"/>
        <v>-0.33333333333333331</v>
      </c>
    </row>
    <row r="33" spans="1:8" s="16" customFormat="1" hidden="1" x14ac:dyDescent="0.25">
      <c r="B33" s="16">
        <v>50550</v>
      </c>
      <c r="C33" s="16" t="s">
        <v>76</v>
      </c>
      <c r="D33" s="69"/>
      <c r="E33" s="69"/>
      <c r="F33" s="17">
        <f>'[1]Budget by year numeric'!$U41</f>
        <v>0</v>
      </c>
      <c r="G33" s="17">
        <f t="shared" si="3"/>
        <v>0</v>
      </c>
      <c r="H33" s="93" t="e">
        <f t="shared" si="4"/>
        <v>#DIV/0!</v>
      </c>
    </row>
    <row r="34" spans="1:8" s="16" customFormat="1" hidden="1" x14ac:dyDescent="0.25">
      <c r="B34" s="16">
        <v>50570</v>
      </c>
      <c r="C34" s="16" t="s">
        <v>77</v>
      </c>
      <c r="D34" s="69"/>
      <c r="E34" s="69"/>
      <c r="F34" s="17">
        <f>'[1]Budget by year numeric'!$U42</f>
        <v>0</v>
      </c>
      <c r="G34" s="17">
        <f t="shared" si="3"/>
        <v>0</v>
      </c>
      <c r="H34" s="93" t="e">
        <f t="shared" si="4"/>
        <v>#DIV/0!</v>
      </c>
    </row>
    <row r="35" spans="1:8" s="16" customFormat="1" x14ac:dyDescent="0.25">
      <c r="A35" s="16">
        <v>20</v>
      </c>
      <c r="B35" s="16">
        <v>50590</v>
      </c>
      <c r="C35" s="16" t="s">
        <v>78</v>
      </c>
      <c r="D35" s="17">
        <v>4780</v>
      </c>
      <c r="E35" s="17">
        <v>4500</v>
      </c>
      <c r="F35" s="17">
        <f>'[1]Budget by year numeric'!$U43</f>
        <v>6000</v>
      </c>
      <c r="G35" s="17">
        <f t="shared" si="3"/>
        <v>1500</v>
      </c>
      <c r="H35" s="93">
        <f t="shared" si="4"/>
        <v>0.33333333333333331</v>
      </c>
    </row>
    <row r="36" spans="1:8" s="16" customFormat="1" x14ac:dyDescent="0.25">
      <c r="A36" s="16">
        <v>20</v>
      </c>
      <c r="B36" s="16">
        <v>50610</v>
      </c>
      <c r="C36" s="16" t="s">
        <v>79</v>
      </c>
      <c r="D36" s="17">
        <v>2000</v>
      </c>
      <c r="E36" s="17">
        <v>1500</v>
      </c>
      <c r="F36" s="17">
        <f>'[1]Budget by year numeric'!$U44</f>
        <v>1000</v>
      </c>
      <c r="G36" s="17">
        <f t="shared" si="3"/>
        <v>-500</v>
      </c>
      <c r="H36" s="93">
        <f t="shared" si="4"/>
        <v>-0.33333333333333331</v>
      </c>
    </row>
    <row r="37" spans="1:8" s="16" customFormat="1" hidden="1" x14ac:dyDescent="0.25">
      <c r="A37" s="16">
        <v>20</v>
      </c>
      <c r="B37" s="16">
        <v>50630</v>
      </c>
      <c r="C37" s="16" t="s">
        <v>80</v>
      </c>
      <c r="D37" s="69"/>
      <c r="E37" s="69"/>
      <c r="F37" s="17">
        <f>'[1]Budget by year numeric'!$U45</f>
        <v>0</v>
      </c>
      <c r="G37" s="17">
        <f t="shared" si="3"/>
        <v>0</v>
      </c>
      <c r="H37" s="93" t="e">
        <f t="shared" si="4"/>
        <v>#DIV/0!</v>
      </c>
    </row>
    <row r="38" spans="1:8" s="16" customFormat="1" x14ac:dyDescent="0.25">
      <c r="A38" s="16">
        <v>20</v>
      </c>
      <c r="B38" s="16">
        <v>50650</v>
      </c>
      <c r="C38" s="16" t="s">
        <v>81</v>
      </c>
      <c r="D38" s="17">
        <v>5500</v>
      </c>
      <c r="E38" s="17">
        <v>4000</v>
      </c>
      <c r="F38" s="17">
        <f>'[1]Budget by year numeric'!$U46</f>
        <v>2500</v>
      </c>
      <c r="G38" s="17">
        <f t="shared" si="3"/>
        <v>-1500</v>
      </c>
      <c r="H38" s="93">
        <f t="shared" si="4"/>
        <v>-0.375</v>
      </c>
    </row>
    <row r="39" spans="1:8" s="16" customFormat="1" x14ac:dyDescent="0.25">
      <c r="A39" s="16">
        <v>20</v>
      </c>
      <c r="B39" s="16">
        <v>50670</v>
      </c>
      <c r="C39" s="16" t="s">
        <v>82</v>
      </c>
      <c r="D39" s="17">
        <v>5000</v>
      </c>
      <c r="E39" s="17">
        <v>2000</v>
      </c>
      <c r="F39" s="17">
        <f>'[1]Budget by year numeric'!$U47</f>
        <v>1000</v>
      </c>
      <c r="G39" s="17">
        <f t="shared" si="3"/>
        <v>-1000</v>
      </c>
      <c r="H39" s="93">
        <f t="shared" si="4"/>
        <v>-0.5</v>
      </c>
    </row>
    <row r="40" spans="1:8" s="16" customFormat="1" x14ac:dyDescent="0.25">
      <c r="A40" s="16">
        <v>20</v>
      </c>
      <c r="B40" s="16">
        <v>50690</v>
      </c>
      <c r="C40" s="16" t="s">
        <v>83</v>
      </c>
      <c r="D40" s="17">
        <v>15000</v>
      </c>
      <c r="E40" s="17">
        <v>12000</v>
      </c>
      <c r="F40" s="17">
        <f>'[1]Budget by year numeric'!$U48</f>
        <v>2000</v>
      </c>
      <c r="G40" s="17">
        <f t="shared" si="3"/>
        <v>-10000</v>
      </c>
      <c r="H40" s="93">
        <f t="shared" si="4"/>
        <v>-0.83333333333333337</v>
      </c>
    </row>
    <row r="41" spans="1:8" s="16" customFormat="1" ht="15.75" thickBot="1" x14ac:dyDescent="0.3">
      <c r="A41" s="16">
        <v>20</v>
      </c>
      <c r="B41" s="16">
        <v>50710</v>
      </c>
      <c r="C41" s="16" t="s">
        <v>84</v>
      </c>
      <c r="D41" s="17">
        <v>7530</v>
      </c>
      <c r="E41" s="17">
        <v>7000</v>
      </c>
      <c r="F41" s="17">
        <f>'[1]Budget by year numeric'!$U49</f>
        <v>8000</v>
      </c>
      <c r="G41" s="17">
        <f t="shared" si="3"/>
        <v>1000</v>
      </c>
      <c r="H41" s="93">
        <f t="shared" si="4"/>
        <v>0.14285714285714285</v>
      </c>
    </row>
    <row r="42" spans="1:8" s="16" customFormat="1" hidden="1" x14ac:dyDescent="0.25">
      <c r="A42" s="16">
        <v>20</v>
      </c>
      <c r="B42" s="16">
        <v>50730</v>
      </c>
      <c r="C42" s="16" t="s">
        <v>85</v>
      </c>
      <c r="D42" s="17">
        <v>1500</v>
      </c>
      <c r="E42" s="17">
        <v>0</v>
      </c>
      <c r="F42" s="17"/>
      <c r="G42" s="17">
        <f t="shared" si="3"/>
        <v>0</v>
      </c>
      <c r="H42" s="93" t="e">
        <f t="shared" si="4"/>
        <v>#DIV/0!</v>
      </c>
    </row>
    <row r="43" spans="1:8" s="45" customFormat="1" ht="15.75" hidden="1" thickBot="1" x14ac:dyDescent="0.3">
      <c r="B43" s="45">
        <v>50750</v>
      </c>
      <c r="C43" s="45" t="s">
        <v>86</v>
      </c>
      <c r="D43" s="46"/>
      <c r="E43" s="46"/>
      <c r="F43" s="46"/>
      <c r="G43" s="17">
        <f t="shared" si="3"/>
        <v>0</v>
      </c>
      <c r="H43" s="93" t="e">
        <f t="shared" si="4"/>
        <v>#DIV/0!</v>
      </c>
    </row>
    <row r="44" spans="1:8" s="48" customFormat="1" ht="15.75" thickTop="1" x14ac:dyDescent="0.25">
      <c r="C44" s="48" t="s">
        <v>8</v>
      </c>
      <c r="D44" s="49">
        <f>SUM(D28:D42)</f>
        <v>46810</v>
      </c>
      <c r="E44" s="49">
        <f>SUM(E28:E42)</f>
        <v>37500</v>
      </c>
      <c r="F44" s="49">
        <f>SUM(F28:F43)</f>
        <v>29000</v>
      </c>
      <c r="G44" s="49">
        <f>SUM(G28:G43)</f>
        <v>-8500</v>
      </c>
      <c r="H44" s="95">
        <f t="shared" ref="H44" si="5">SUM(F44-E44)/E44</f>
        <v>-0.22666666666666666</v>
      </c>
    </row>
    <row r="45" spans="1:8" s="16" customFormat="1" x14ac:dyDescent="0.25">
      <c r="D45" s="17"/>
      <c r="E45" s="17"/>
      <c r="F45" s="17"/>
      <c r="G45" s="17"/>
      <c r="H45" s="18"/>
    </row>
    <row r="46" spans="1:8" s="16" customFormat="1" x14ac:dyDescent="0.25">
      <c r="C46" s="16" t="s">
        <v>9</v>
      </c>
      <c r="D46" s="17"/>
      <c r="E46" s="17"/>
      <c r="F46" s="17"/>
      <c r="G46" s="17"/>
      <c r="H46" s="18"/>
    </row>
    <row r="47" spans="1:8" s="16" customFormat="1" x14ac:dyDescent="0.25">
      <c r="A47" s="16">
        <v>20</v>
      </c>
      <c r="B47" s="16">
        <v>51110</v>
      </c>
      <c r="C47" s="16" t="s">
        <v>87</v>
      </c>
      <c r="D47" s="17">
        <v>12500</v>
      </c>
      <c r="E47" s="17">
        <v>25000</v>
      </c>
      <c r="F47" s="17">
        <f>'[1]Budget by year numeric'!$U56</f>
        <v>18000</v>
      </c>
      <c r="G47" s="17">
        <f t="shared" ref="G47" si="6">F47-E47</f>
        <v>-7000</v>
      </c>
      <c r="H47" s="93">
        <f t="shared" ref="H47" si="7">SUM(F47-E47)/E47</f>
        <v>-0.28000000000000003</v>
      </c>
    </row>
    <row r="48" spans="1:8" s="16" customFormat="1" x14ac:dyDescent="0.25">
      <c r="A48" s="16">
        <v>20</v>
      </c>
      <c r="B48" s="16">
        <v>51120</v>
      </c>
      <c r="C48" s="16" t="s">
        <v>88</v>
      </c>
      <c r="D48" s="17">
        <v>4500</v>
      </c>
      <c r="E48" s="17">
        <v>0</v>
      </c>
      <c r="F48" s="17">
        <f>'[1]Budget by year numeric'!$U57</f>
        <v>8000</v>
      </c>
      <c r="G48" s="17">
        <f t="shared" ref="G48:G50" si="8">F48-E48</f>
        <v>8000</v>
      </c>
      <c r="H48" s="93"/>
    </row>
    <row r="49" spans="1:8" s="16" customFormat="1" x14ac:dyDescent="0.25">
      <c r="A49" s="16">
        <v>20</v>
      </c>
      <c r="B49" s="16">
        <v>51130</v>
      </c>
      <c r="C49" s="16" t="s">
        <v>89</v>
      </c>
      <c r="D49" s="17">
        <v>0</v>
      </c>
      <c r="E49" s="17">
        <v>0</v>
      </c>
      <c r="F49" s="17">
        <f>'[1]Budget by year numeric'!$U58</f>
        <v>0</v>
      </c>
      <c r="G49" s="17">
        <f t="shared" si="8"/>
        <v>0</v>
      </c>
      <c r="H49" s="93"/>
    </row>
    <row r="50" spans="1:8" s="45" customFormat="1" ht="15.75" thickBot="1" x14ac:dyDescent="0.3">
      <c r="A50" s="45">
        <v>20</v>
      </c>
      <c r="B50" s="45">
        <v>51140</v>
      </c>
      <c r="C50" s="45" t="s">
        <v>90</v>
      </c>
      <c r="D50" s="17">
        <v>50000</v>
      </c>
      <c r="E50" s="17">
        <v>25000</v>
      </c>
      <c r="F50" s="17">
        <f>'[1]Budget by year numeric'!$U59</f>
        <v>74000</v>
      </c>
      <c r="G50" s="17">
        <f t="shared" si="8"/>
        <v>49000</v>
      </c>
      <c r="H50" s="93">
        <f t="shared" ref="H50:H53" si="9">SUM(F50-E50)/E50</f>
        <v>1.96</v>
      </c>
    </row>
    <row r="51" spans="1:8" s="48" customFormat="1" ht="15.75" thickTop="1" x14ac:dyDescent="0.25">
      <c r="C51" s="48" t="s">
        <v>10</v>
      </c>
      <c r="D51" s="49">
        <f>SUM(D47:D50)</f>
        <v>67000</v>
      </c>
      <c r="E51" s="49">
        <f>SUM(E47:E50)</f>
        <v>50000</v>
      </c>
      <c r="F51" s="49">
        <f>SUM(F47:F50)</f>
        <v>100000</v>
      </c>
      <c r="G51" s="49">
        <f>SUM(G47:G50)</f>
        <v>50000</v>
      </c>
      <c r="H51" s="95">
        <f t="shared" si="9"/>
        <v>1</v>
      </c>
    </row>
    <row r="52" spans="1:8" s="45" customFormat="1" ht="15.75" thickBot="1" x14ac:dyDescent="0.3">
      <c r="D52" s="46"/>
      <c r="E52" s="46"/>
      <c r="F52" s="46"/>
      <c r="G52" s="46"/>
      <c r="H52" s="47"/>
    </row>
    <row r="53" spans="1:8" s="48" customFormat="1" ht="15.75" thickTop="1" x14ac:dyDescent="0.25">
      <c r="C53" s="48" t="s">
        <v>11</v>
      </c>
      <c r="D53" s="49">
        <f>D25+D44+D51</f>
        <v>165685</v>
      </c>
      <c r="E53" s="49">
        <f>E25+E44+E51</f>
        <v>131100</v>
      </c>
      <c r="F53" s="49">
        <f>F25+F44+F51</f>
        <v>181050</v>
      </c>
      <c r="G53" s="49">
        <f>G25+G44+G51</f>
        <v>49950</v>
      </c>
      <c r="H53" s="95">
        <f t="shared" si="9"/>
        <v>0.38100686498855835</v>
      </c>
    </row>
    <row r="54" spans="1:8" s="37" customFormat="1" x14ac:dyDescent="0.25">
      <c r="D54" s="38"/>
      <c r="E54" s="38"/>
      <c r="F54" s="38"/>
      <c r="G54" s="38"/>
      <c r="H54" s="39"/>
    </row>
    <row r="55" spans="1:8" s="3" customFormat="1" ht="18.75" x14ac:dyDescent="0.3">
      <c r="C55" s="3" t="s">
        <v>12</v>
      </c>
      <c r="H55" s="4"/>
    </row>
    <row r="56" spans="1:8" s="19" customFormat="1" x14ac:dyDescent="0.25">
      <c r="D56" s="20"/>
      <c r="E56" s="20"/>
      <c r="F56" s="20"/>
      <c r="G56" s="20"/>
      <c r="H56" s="21"/>
    </row>
    <row r="57" spans="1:8" s="19" customFormat="1" x14ac:dyDescent="0.25">
      <c r="C57" s="19" t="s">
        <v>13</v>
      </c>
      <c r="D57" s="20"/>
      <c r="E57" s="20"/>
      <c r="F57" s="20"/>
      <c r="G57" s="20"/>
      <c r="H57" s="21"/>
    </row>
    <row r="58" spans="1:8" s="19" customFormat="1" x14ac:dyDescent="0.25">
      <c r="A58" s="19">
        <v>30</v>
      </c>
      <c r="B58" s="19">
        <v>50110</v>
      </c>
      <c r="C58" s="19" t="s">
        <v>67</v>
      </c>
      <c r="D58" s="20">
        <v>9000</v>
      </c>
      <c r="E58" s="20">
        <v>2000</v>
      </c>
      <c r="F58" s="20">
        <v>5000</v>
      </c>
      <c r="G58" s="98">
        <f t="shared" ref="G58" si="10">F58-E58</f>
        <v>3000</v>
      </c>
      <c r="H58" s="99">
        <f t="shared" ref="H58" si="11">SUM(F58-E58)/E58</f>
        <v>1.5</v>
      </c>
    </row>
    <row r="59" spans="1:8" s="19" customFormat="1" x14ac:dyDescent="0.25">
      <c r="A59" s="19">
        <v>30</v>
      </c>
      <c r="B59" s="19">
        <v>50120</v>
      </c>
      <c r="C59" s="19" t="s">
        <v>68</v>
      </c>
      <c r="D59" s="20">
        <v>1900</v>
      </c>
      <c r="E59" s="20">
        <v>1330</v>
      </c>
      <c r="F59" s="20">
        <v>1330</v>
      </c>
      <c r="G59" s="98">
        <f t="shared" ref="G59:G75" si="12">F59-E59</f>
        <v>0</v>
      </c>
      <c r="H59" s="99">
        <f t="shared" ref="H59:H76" si="13">SUM(F59-E59)/E59</f>
        <v>0</v>
      </c>
    </row>
    <row r="60" spans="1:8" s="19" customFormat="1" x14ac:dyDescent="0.25">
      <c r="A60" s="19">
        <v>30</v>
      </c>
      <c r="B60" s="19">
        <v>50125</v>
      </c>
      <c r="C60" s="19" t="s">
        <v>260</v>
      </c>
      <c r="D60" s="20">
        <v>10245</v>
      </c>
      <c r="E60" s="20">
        <v>16500</v>
      </c>
      <c r="F60" s="20">
        <v>11500</v>
      </c>
      <c r="G60" s="98">
        <f t="shared" si="12"/>
        <v>-5000</v>
      </c>
      <c r="H60" s="99">
        <f t="shared" si="13"/>
        <v>-0.30303030303030304</v>
      </c>
    </row>
    <row r="61" spans="1:8" s="19" customFormat="1" x14ac:dyDescent="0.25">
      <c r="A61" s="19">
        <v>30</v>
      </c>
      <c r="B61" s="19">
        <v>50127</v>
      </c>
      <c r="C61" s="19" t="s">
        <v>296</v>
      </c>
      <c r="D61" s="20">
        <v>1000</v>
      </c>
      <c r="E61" s="20">
        <v>1500</v>
      </c>
      <c r="F61" s="20">
        <v>1500</v>
      </c>
      <c r="G61" s="98">
        <f t="shared" si="12"/>
        <v>0</v>
      </c>
      <c r="H61" s="99">
        <f t="shared" si="13"/>
        <v>0</v>
      </c>
    </row>
    <row r="62" spans="1:8" s="19" customFormat="1" x14ac:dyDescent="0.25">
      <c r="A62" s="19">
        <v>30</v>
      </c>
      <c r="B62" s="19">
        <v>50130</v>
      </c>
      <c r="C62" s="19" t="s">
        <v>91</v>
      </c>
      <c r="D62" s="20">
        <v>10000</v>
      </c>
      <c r="E62" s="20">
        <v>7700</v>
      </c>
      <c r="F62" s="20">
        <v>7700</v>
      </c>
      <c r="G62" s="98">
        <f t="shared" si="12"/>
        <v>0</v>
      </c>
      <c r="H62" s="99">
        <f t="shared" si="13"/>
        <v>0</v>
      </c>
    </row>
    <row r="63" spans="1:8" s="19" customFormat="1" x14ac:dyDescent="0.25">
      <c r="A63" s="19">
        <v>30</v>
      </c>
      <c r="B63" s="19">
        <v>50140</v>
      </c>
      <c r="C63" s="19" t="s">
        <v>92</v>
      </c>
      <c r="D63" s="20">
        <v>1200</v>
      </c>
      <c r="E63" s="20">
        <v>840</v>
      </c>
      <c r="F63" s="20">
        <v>840</v>
      </c>
      <c r="G63" s="98">
        <f t="shared" si="12"/>
        <v>0</v>
      </c>
      <c r="H63" s="99">
        <f t="shared" si="13"/>
        <v>0</v>
      </c>
    </row>
    <row r="64" spans="1:8" s="19" customFormat="1" x14ac:dyDescent="0.25">
      <c r="A64" s="19">
        <v>30</v>
      </c>
      <c r="B64" s="19">
        <v>50150</v>
      </c>
      <c r="C64" s="19" t="s">
        <v>93</v>
      </c>
      <c r="D64" s="20">
        <v>3700</v>
      </c>
      <c r="E64" s="20">
        <v>3090</v>
      </c>
      <c r="F64" s="20">
        <v>3090</v>
      </c>
      <c r="G64" s="98">
        <f t="shared" si="12"/>
        <v>0</v>
      </c>
      <c r="H64" s="99">
        <f t="shared" si="13"/>
        <v>0</v>
      </c>
    </row>
    <row r="65" spans="1:8" s="19" customFormat="1" x14ac:dyDescent="0.25">
      <c r="A65" s="19">
        <v>30</v>
      </c>
      <c r="B65" s="19">
        <v>50170</v>
      </c>
      <c r="C65" s="19" t="s">
        <v>94</v>
      </c>
      <c r="D65" s="20">
        <v>3000</v>
      </c>
      <c r="E65" s="20">
        <v>1000</v>
      </c>
      <c r="F65" s="20">
        <v>1000</v>
      </c>
      <c r="G65" s="98">
        <f t="shared" si="12"/>
        <v>0</v>
      </c>
      <c r="H65" s="99">
        <f t="shared" si="13"/>
        <v>0</v>
      </c>
    </row>
    <row r="66" spans="1:8" s="19" customFormat="1" x14ac:dyDescent="0.25">
      <c r="A66" s="19">
        <v>30</v>
      </c>
      <c r="B66" s="19">
        <v>50190</v>
      </c>
      <c r="C66" s="19" t="s">
        <v>95</v>
      </c>
      <c r="D66" s="20">
        <v>10500</v>
      </c>
      <c r="E66" s="20">
        <v>8400</v>
      </c>
      <c r="F66" s="20">
        <v>8000</v>
      </c>
      <c r="G66" s="98">
        <f t="shared" si="12"/>
        <v>-400</v>
      </c>
      <c r="H66" s="99">
        <f t="shared" si="13"/>
        <v>-4.7619047619047616E-2</v>
      </c>
    </row>
    <row r="67" spans="1:8" s="19" customFormat="1" x14ac:dyDescent="0.25">
      <c r="A67" s="19">
        <v>30</v>
      </c>
      <c r="B67" s="19">
        <v>50210</v>
      </c>
      <c r="C67" s="19" t="s">
        <v>297</v>
      </c>
      <c r="D67" s="20">
        <v>8500</v>
      </c>
      <c r="E67" s="20">
        <v>4000</v>
      </c>
      <c r="F67" s="20">
        <v>9000</v>
      </c>
      <c r="G67" s="98">
        <f t="shared" si="12"/>
        <v>5000</v>
      </c>
      <c r="H67" s="99">
        <f t="shared" si="13"/>
        <v>1.25</v>
      </c>
    </row>
    <row r="68" spans="1:8" s="19" customFormat="1" hidden="1" x14ac:dyDescent="0.25">
      <c r="C68" s="19" t="s">
        <v>96</v>
      </c>
      <c r="D68" s="20">
        <v>0</v>
      </c>
      <c r="E68" s="20"/>
      <c r="F68" s="20"/>
      <c r="G68" s="98">
        <f t="shared" si="12"/>
        <v>0</v>
      </c>
      <c r="H68" s="99" t="e">
        <f t="shared" si="13"/>
        <v>#DIV/0!</v>
      </c>
    </row>
    <row r="69" spans="1:8" s="19" customFormat="1" hidden="1" x14ac:dyDescent="0.25">
      <c r="C69" s="19" t="s">
        <v>97</v>
      </c>
      <c r="D69" s="20">
        <v>0</v>
      </c>
      <c r="E69" s="20"/>
      <c r="F69" s="20"/>
      <c r="G69" s="98">
        <f t="shared" si="12"/>
        <v>0</v>
      </c>
      <c r="H69" s="99" t="e">
        <f t="shared" si="13"/>
        <v>#DIV/0!</v>
      </c>
    </row>
    <row r="70" spans="1:8" s="19" customFormat="1" hidden="1" x14ac:dyDescent="0.25">
      <c r="C70" s="19" t="s">
        <v>98</v>
      </c>
      <c r="D70" s="20">
        <v>0</v>
      </c>
      <c r="E70" s="20"/>
      <c r="F70" s="20"/>
      <c r="G70" s="98">
        <f t="shared" si="12"/>
        <v>0</v>
      </c>
      <c r="H70" s="99" t="e">
        <f t="shared" si="13"/>
        <v>#DIV/0!</v>
      </c>
    </row>
    <row r="71" spans="1:8" s="19" customFormat="1" x14ac:dyDescent="0.25">
      <c r="A71" s="19">
        <v>30</v>
      </c>
      <c r="B71" s="19">
        <v>50211</v>
      </c>
      <c r="C71" s="19" t="s">
        <v>309</v>
      </c>
      <c r="D71" s="20"/>
      <c r="E71" s="20">
        <v>4000</v>
      </c>
      <c r="F71" s="20">
        <v>0</v>
      </c>
      <c r="G71" s="98">
        <f t="shared" si="12"/>
        <v>-4000</v>
      </c>
      <c r="H71" s="99">
        <f t="shared" si="13"/>
        <v>-1</v>
      </c>
    </row>
    <row r="72" spans="1:8" s="19" customFormat="1" x14ac:dyDescent="0.25">
      <c r="A72" s="19">
        <v>30</v>
      </c>
      <c r="B72" s="19">
        <v>50290</v>
      </c>
      <c r="C72" s="19" t="s">
        <v>99</v>
      </c>
      <c r="D72" s="20">
        <v>10000</v>
      </c>
      <c r="E72" s="20">
        <v>3000</v>
      </c>
      <c r="F72" s="20">
        <v>7000</v>
      </c>
      <c r="G72" s="98">
        <f t="shared" si="12"/>
        <v>4000</v>
      </c>
      <c r="H72" s="99">
        <f t="shared" si="13"/>
        <v>1.3333333333333333</v>
      </c>
    </row>
    <row r="73" spans="1:8" s="19" customFormat="1" x14ac:dyDescent="0.25">
      <c r="A73" s="19">
        <v>30</v>
      </c>
      <c r="B73" s="19">
        <v>50330</v>
      </c>
      <c r="C73" s="19" t="s">
        <v>100</v>
      </c>
      <c r="D73" s="20">
        <v>30000</v>
      </c>
      <c r="E73" s="20">
        <v>10000</v>
      </c>
      <c r="F73" s="20">
        <v>17000</v>
      </c>
      <c r="G73" s="98">
        <f t="shared" si="12"/>
        <v>7000</v>
      </c>
      <c r="H73" s="99">
        <f t="shared" si="13"/>
        <v>0.7</v>
      </c>
    </row>
    <row r="74" spans="1:8" s="19" customFormat="1" x14ac:dyDescent="0.25">
      <c r="A74" s="19">
        <v>30</v>
      </c>
      <c r="B74" s="19">
        <v>50340</v>
      </c>
      <c r="C74" s="19" t="s">
        <v>101</v>
      </c>
      <c r="D74" s="20">
        <v>1000</v>
      </c>
      <c r="E74" s="20">
        <v>700</v>
      </c>
      <c r="F74" s="20">
        <v>700</v>
      </c>
      <c r="G74" s="98">
        <f t="shared" si="12"/>
        <v>0</v>
      </c>
      <c r="H74" s="99">
        <f t="shared" si="13"/>
        <v>0</v>
      </c>
    </row>
    <row r="75" spans="1:8" s="50" customFormat="1" ht="15.75" thickBot="1" x14ac:dyDescent="0.3">
      <c r="A75" s="50">
        <v>30</v>
      </c>
      <c r="B75" s="50">
        <v>50350</v>
      </c>
      <c r="C75" s="50" t="s">
        <v>102</v>
      </c>
      <c r="D75" s="20">
        <v>500</v>
      </c>
      <c r="E75" s="20">
        <v>780</v>
      </c>
      <c r="F75" s="51">
        <v>3380</v>
      </c>
      <c r="G75" s="98">
        <f t="shared" si="12"/>
        <v>2600</v>
      </c>
      <c r="H75" s="99">
        <f t="shared" si="13"/>
        <v>3.3333333333333335</v>
      </c>
    </row>
    <row r="76" spans="1:8" s="53" customFormat="1" ht="15.75" thickTop="1" x14ac:dyDescent="0.25">
      <c r="C76" s="53" t="s">
        <v>14</v>
      </c>
      <c r="D76" s="54">
        <f>SUM(D58:D75)</f>
        <v>100545</v>
      </c>
      <c r="E76" s="54">
        <f>SUM(E58:E75)</f>
        <v>64840</v>
      </c>
      <c r="F76" s="54">
        <f>SUM(F58:F75)</f>
        <v>77040</v>
      </c>
      <c r="G76" s="54">
        <f>SUM(G58:G75)</f>
        <v>12200</v>
      </c>
      <c r="H76" s="100">
        <f t="shared" si="13"/>
        <v>0.18815545959284391</v>
      </c>
    </row>
    <row r="77" spans="1:8" s="19" customFormat="1" x14ac:dyDescent="0.25">
      <c r="D77" s="20"/>
      <c r="E77" s="20"/>
      <c r="F77" s="20"/>
      <c r="G77" s="20"/>
      <c r="H77" s="21"/>
    </row>
    <row r="78" spans="1:8" s="19" customFormat="1" x14ac:dyDescent="0.25">
      <c r="C78" s="19" t="s">
        <v>15</v>
      </c>
      <c r="D78" s="20"/>
      <c r="E78" s="20"/>
      <c r="F78" s="20"/>
      <c r="G78" s="20"/>
      <c r="H78" s="21"/>
    </row>
    <row r="79" spans="1:8" s="19" customFormat="1" x14ac:dyDescent="0.25">
      <c r="A79" s="19">
        <v>30</v>
      </c>
      <c r="B79" s="19">
        <v>51110</v>
      </c>
      <c r="C79" s="19" t="s">
        <v>271</v>
      </c>
      <c r="D79" s="20">
        <v>2100</v>
      </c>
      <c r="E79" s="20">
        <v>1000</v>
      </c>
      <c r="F79" s="20">
        <v>1000</v>
      </c>
      <c r="G79" s="98">
        <f t="shared" ref="G79" si="14">F79-E79</f>
        <v>0</v>
      </c>
      <c r="H79" s="99">
        <f t="shared" ref="H79" si="15">SUM(F79-E79)/E79</f>
        <v>0</v>
      </c>
    </row>
    <row r="80" spans="1:8" s="19" customFormat="1" x14ac:dyDescent="0.25">
      <c r="A80" s="19">
        <v>30</v>
      </c>
      <c r="B80" s="19">
        <v>51120</v>
      </c>
      <c r="C80" s="19" t="s">
        <v>272</v>
      </c>
      <c r="D80" s="20">
        <v>900</v>
      </c>
      <c r="E80" s="20">
        <v>400</v>
      </c>
      <c r="F80" s="20">
        <v>400</v>
      </c>
      <c r="G80" s="98">
        <f t="shared" ref="G80:G85" si="16">F80-E80</f>
        <v>0</v>
      </c>
      <c r="H80" s="99">
        <f t="shared" ref="H80:H86" si="17">SUM(F80-E80)/E80</f>
        <v>0</v>
      </c>
    </row>
    <row r="81" spans="1:8" s="19" customFormat="1" x14ac:dyDescent="0.25">
      <c r="A81" s="19">
        <v>30</v>
      </c>
      <c r="B81" s="19">
        <v>51140</v>
      </c>
      <c r="C81" s="19" t="s">
        <v>273</v>
      </c>
      <c r="D81" s="20">
        <v>100</v>
      </c>
      <c r="E81" s="20">
        <v>100</v>
      </c>
      <c r="F81" s="20">
        <v>100</v>
      </c>
      <c r="G81" s="98">
        <f t="shared" si="16"/>
        <v>0</v>
      </c>
      <c r="H81" s="99">
        <f t="shared" si="17"/>
        <v>0</v>
      </c>
    </row>
    <row r="82" spans="1:8" s="19" customFormat="1" x14ac:dyDescent="0.25">
      <c r="A82" s="19">
        <v>30</v>
      </c>
      <c r="B82" s="19">
        <v>51145</v>
      </c>
      <c r="C82" s="19" t="s">
        <v>103</v>
      </c>
      <c r="D82" s="20">
        <v>3000</v>
      </c>
      <c r="E82" s="20">
        <v>3000</v>
      </c>
      <c r="F82" s="20">
        <v>3000</v>
      </c>
      <c r="G82" s="98">
        <f t="shared" si="16"/>
        <v>0</v>
      </c>
      <c r="H82" s="99">
        <f t="shared" si="17"/>
        <v>0</v>
      </c>
    </row>
    <row r="83" spans="1:8" s="19" customFormat="1" x14ac:dyDescent="0.25">
      <c r="A83" s="19">
        <v>30</v>
      </c>
      <c r="B83" s="19">
        <v>51150</v>
      </c>
      <c r="C83" s="19" t="s">
        <v>104</v>
      </c>
      <c r="D83" s="20">
        <v>15000</v>
      </c>
      <c r="E83" s="20">
        <v>0</v>
      </c>
      <c r="F83" s="20">
        <v>4000</v>
      </c>
      <c r="G83" s="98">
        <f t="shared" si="16"/>
        <v>4000</v>
      </c>
      <c r="H83" s="99" t="e">
        <f t="shared" si="17"/>
        <v>#DIV/0!</v>
      </c>
    </row>
    <row r="84" spans="1:8" s="19" customFormat="1" x14ac:dyDescent="0.25">
      <c r="A84" s="19">
        <v>30</v>
      </c>
      <c r="B84" s="19">
        <v>51170</v>
      </c>
      <c r="C84" s="19" t="s">
        <v>105</v>
      </c>
      <c r="D84" s="20">
        <v>1000</v>
      </c>
      <c r="E84" s="20">
        <v>500</v>
      </c>
      <c r="F84" s="20">
        <v>500</v>
      </c>
      <c r="G84" s="98">
        <f t="shared" si="16"/>
        <v>0</v>
      </c>
      <c r="H84" s="99">
        <f t="shared" si="17"/>
        <v>0</v>
      </c>
    </row>
    <row r="85" spans="1:8" s="50" customFormat="1" ht="15.75" thickBot="1" x14ac:dyDescent="0.3">
      <c r="A85" s="50">
        <v>30</v>
      </c>
      <c r="B85" s="50">
        <v>51330</v>
      </c>
      <c r="C85" s="50" t="s">
        <v>274</v>
      </c>
      <c r="D85" s="20">
        <v>10000</v>
      </c>
      <c r="E85" s="20">
        <v>6500</v>
      </c>
      <c r="F85" s="51">
        <v>6500</v>
      </c>
      <c r="G85" s="98">
        <f t="shared" si="16"/>
        <v>0</v>
      </c>
      <c r="H85" s="99">
        <f t="shared" si="17"/>
        <v>0</v>
      </c>
    </row>
    <row r="86" spans="1:8" s="53" customFormat="1" ht="15.75" thickTop="1" x14ac:dyDescent="0.25">
      <c r="C86" s="53" t="s">
        <v>16</v>
      </c>
      <c r="D86" s="54">
        <f t="shared" ref="D86" si="18">SUM(D79:D85)</f>
        <v>32100</v>
      </c>
      <c r="E86" s="54">
        <f>SUM(E79:E85)</f>
        <v>11500</v>
      </c>
      <c r="F86" s="54">
        <f>SUM(F79:F85)</f>
        <v>15500</v>
      </c>
      <c r="G86" s="54">
        <f>SUM(G79:G85)</f>
        <v>4000</v>
      </c>
      <c r="H86" s="100">
        <f t="shared" si="17"/>
        <v>0.34782608695652173</v>
      </c>
    </row>
    <row r="87" spans="1:8" s="19" customFormat="1" x14ac:dyDescent="0.25">
      <c r="D87" s="20"/>
      <c r="E87" s="20"/>
      <c r="F87" s="20"/>
      <c r="G87" s="20"/>
      <c r="H87" s="21"/>
    </row>
    <row r="88" spans="1:8" s="19" customFormat="1" x14ac:dyDescent="0.25">
      <c r="C88" s="19" t="s">
        <v>17</v>
      </c>
      <c r="D88" s="20"/>
      <c r="E88" s="20"/>
      <c r="F88" s="20"/>
      <c r="G88" s="20"/>
      <c r="H88" s="21"/>
    </row>
    <row r="89" spans="1:8" s="19" customFormat="1" x14ac:dyDescent="0.25">
      <c r="A89" s="19">
        <v>30</v>
      </c>
      <c r="B89" s="19">
        <v>52110</v>
      </c>
      <c r="C89" s="19" t="s">
        <v>106</v>
      </c>
      <c r="D89" s="20">
        <v>4000</v>
      </c>
      <c r="E89" s="20">
        <v>3000</v>
      </c>
      <c r="F89" s="20">
        <v>4000</v>
      </c>
      <c r="G89" s="98">
        <f t="shared" ref="G89" si="19">F89-E89</f>
        <v>1000</v>
      </c>
      <c r="H89" s="99">
        <f t="shared" ref="H89" si="20">SUM(F89-E89)/E89</f>
        <v>0.33333333333333331</v>
      </c>
    </row>
    <row r="90" spans="1:8" s="19" customFormat="1" x14ac:dyDescent="0.25">
      <c r="A90" s="19">
        <v>30</v>
      </c>
      <c r="B90" s="19">
        <v>52120</v>
      </c>
      <c r="C90" s="19" t="s">
        <v>107</v>
      </c>
      <c r="D90" s="20">
        <v>2000</v>
      </c>
      <c r="E90" s="20">
        <v>2000</v>
      </c>
      <c r="F90" s="20">
        <v>2000</v>
      </c>
      <c r="G90" s="98">
        <f t="shared" ref="G90:G104" si="21">F90-E90</f>
        <v>0</v>
      </c>
      <c r="H90" s="99">
        <f t="shared" ref="H90:H105" si="22">SUM(F90-E90)/E90</f>
        <v>0</v>
      </c>
    </row>
    <row r="91" spans="1:8" s="19" customFormat="1" x14ac:dyDescent="0.25">
      <c r="A91" s="19">
        <v>30</v>
      </c>
      <c r="B91" s="19">
        <v>52125</v>
      </c>
      <c r="C91" s="19" t="s">
        <v>261</v>
      </c>
      <c r="D91" s="20">
        <v>17500</v>
      </c>
      <c r="E91" s="20">
        <v>15000</v>
      </c>
      <c r="F91" s="20">
        <v>10000</v>
      </c>
      <c r="G91" s="98">
        <f t="shared" si="21"/>
        <v>-5000</v>
      </c>
      <c r="H91" s="99">
        <f t="shared" si="22"/>
        <v>-0.33333333333333331</v>
      </c>
    </row>
    <row r="92" spans="1:8" s="19" customFormat="1" x14ac:dyDescent="0.25">
      <c r="A92" s="19">
        <v>30</v>
      </c>
      <c r="B92" s="19">
        <v>52150</v>
      </c>
      <c r="C92" s="19" t="s">
        <v>275</v>
      </c>
      <c r="D92" s="20">
        <v>30000</v>
      </c>
      <c r="E92" s="20">
        <v>15000</v>
      </c>
      <c r="F92" s="20">
        <v>15000</v>
      </c>
      <c r="G92" s="98">
        <f t="shared" si="21"/>
        <v>0</v>
      </c>
      <c r="H92" s="99">
        <f t="shared" si="22"/>
        <v>0</v>
      </c>
    </row>
    <row r="93" spans="1:8" s="19" customFormat="1" x14ac:dyDescent="0.25">
      <c r="A93" s="19">
        <v>30</v>
      </c>
      <c r="B93" s="19">
        <v>52170</v>
      </c>
      <c r="C93" s="19" t="s">
        <v>108</v>
      </c>
      <c r="D93" s="20">
        <v>15000</v>
      </c>
      <c r="E93" s="20">
        <v>9000</v>
      </c>
      <c r="F93" s="20">
        <v>62000</v>
      </c>
      <c r="G93" s="98">
        <f t="shared" si="21"/>
        <v>53000</v>
      </c>
      <c r="H93" s="99">
        <f t="shared" si="22"/>
        <v>5.8888888888888893</v>
      </c>
    </row>
    <row r="94" spans="1:8" s="19" customFormat="1" x14ac:dyDescent="0.25">
      <c r="A94" s="19">
        <v>30</v>
      </c>
      <c r="B94" s="19">
        <v>52190</v>
      </c>
      <c r="C94" s="19" t="s">
        <v>109</v>
      </c>
      <c r="D94" s="20">
        <v>13000</v>
      </c>
      <c r="E94" s="20">
        <v>8000</v>
      </c>
      <c r="F94" s="20">
        <v>10500</v>
      </c>
      <c r="G94" s="98">
        <f t="shared" si="21"/>
        <v>2500</v>
      </c>
      <c r="H94" s="99">
        <f t="shared" si="22"/>
        <v>0.3125</v>
      </c>
    </row>
    <row r="95" spans="1:8" s="19" customFormat="1" x14ac:dyDescent="0.25">
      <c r="A95" s="19">
        <v>30</v>
      </c>
      <c r="B95" s="19">
        <v>52194</v>
      </c>
      <c r="C95" s="19" t="s">
        <v>110</v>
      </c>
      <c r="D95" s="20">
        <v>4000</v>
      </c>
      <c r="E95" s="20">
        <v>3000</v>
      </c>
      <c r="F95" s="20">
        <v>4000</v>
      </c>
      <c r="G95" s="98">
        <f t="shared" si="21"/>
        <v>1000</v>
      </c>
      <c r="H95" s="99">
        <f t="shared" si="22"/>
        <v>0.33333333333333331</v>
      </c>
    </row>
    <row r="96" spans="1:8" s="19" customFormat="1" x14ac:dyDescent="0.25">
      <c r="A96" s="19">
        <v>30</v>
      </c>
      <c r="B96" s="19">
        <v>52198</v>
      </c>
      <c r="C96" s="19" t="s">
        <v>111</v>
      </c>
      <c r="D96" s="20">
        <v>4500</v>
      </c>
      <c r="E96" s="20">
        <v>2000</v>
      </c>
      <c r="F96" s="20">
        <v>3500</v>
      </c>
      <c r="G96" s="98">
        <f t="shared" si="21"/>
        <v>1500</v>
      </c>
      <c r="H96" s="99">
        <f t="shared" si="22"/>
        <v>0.75</v>
      </c>
    </row>
    <row r="97" spans="1:8" s="19" customFormat="1" x14ac:dyDescent="0.25">
      <c r="A97" s="19">
        <v>30</v>
      </c>
      <c r="B97" s="19">
        <v>52210</v>
      </c>
      <c r="C97" s="19" t="s">
        <v>112</v>
      </c>
      <c r="D97" s="20">
        <v>5000</v>
      </c>
      <c r="E97" s="20">
        <v>2000</v>
      </c>
      <c r="F97" s="20">
        <v>5000</v>
      </c>
      <c r="G97" s="98">
        <f t="shared" si="21"/>
        <v>3000</v>
      </c>
      <c r="H97" s="99">
        <f t="shared" si="22"/>
        <v>1.5</v>
      </c>
    </row>
    <row r="98" spans="1:8" s="19" customFormat="1" x14ac:dyDescent="0.25">
      <c r="A98" s="19">
        <v>30</v>
      </c>
      <c r="B98" s="19">
        <v>52230</v>
      </c>
      <c r="C98" s="19" t="s">
        <v>113</v>
      </c>
      <c r="D98" s="20">
        <v>1000</v>
      </c>
      <c r="E98" s="20">
        <v>1000</v>
      </c>
      <c r="F98" s="20">
        <v>1000</v>
      </c>
      <c r="G98" s="98">
        <f t="shared" si="21"/>
        <v>0</v>
      </c>
      <c r="H98" s="99">
        <f t="shared" si="22"/>
        <v>0</v>
      </c>
    </row>
    <row r="99" spans="1:8" s="19" customFormat="1" hidden="1" x14ac:dyDescent="0.25">
      <c r="C99" s="19" t="s">
        <v>96</v>
      </c>
      <c r="D99" s="69"/>
      <c r="E99" s="69"/>
      <c r="F99" s="69"/>
      <c r="G99" s="98">
        <f t="shared" si="21"/>
        <v>0</v>
      </c>
      <c r="H99" s="99" t="e">
        <f t="shared" si="22"/>
        <v>#DIV/0!</v>
      </c>
    </row>
    <row r="100" spans="1:8" s="19" customFormat="1" hidden="1" x14ac:dyDescent="0.25">
      <c r="C100" s="19" t="s">
        <v>98</v>
      </c>
      <c r="D100" s="69"/>
      <c r="E100" s="69"/>
      <c r="F100" s="69"/>
      <c r="G100" s="98">
        <f t="shared" si="21"/>
        <v>0</v>
      </c>
      <c r="H100" s="99" t="e">
        <f t="shared" si="22"/>
        <v>#DIV/0!</v>
      </c>
    </row>
    <row r="101" spans="1:8" s="19" customFormat="1" x14ac:dyDescent="0.25">
      <c r="A101" s="19">
        <v>30</v>
      </c>
      <c r="B101" s="19">
        <v>52290</v>
      </c>
      <c r="C101" s="19" t="s">
        <v>114</v>
      </c>
      <c r="D101" s="20">
        <v>2500</v>
      </c>
      <c r="E101" s="20">
        <v>750</v>
      </c>
      <c r="F101" s="20">
        <v>1500</v>
      </c>
      <c r="G101" s="98">
        <f t="shared" si="21"/>
        <v>750</v>
      </c>
      <c r="H101" s="99">
        <f t="shared" si="22"/>
        <v>1</v>
      </c>
    </row>
    <row r="102" spans="1:8" s="50" customFormat="1" x14ac:dyDescent="0.25">
      <c r="A102" s="50">
        <v>30</v>
      </c>
      <c r="B102" s="50">
        <v>52295</v>
      </c>
      <c r="C102" s="19" t="s">
        <v>298</v>
      </c>
      <c r="D102" s="20">
        <v>5000</v>
      </c>
      <c r="E102" s="20">
        <v>4000</v>
      </c>
      <c r="F102" s="51">
        <v>5000</v>
      </c>
      <c r="G102" s="98">
        <f t="shared" si="21"/>
        <v>1000</v>
      </c>
      <c r="H102" s="99">
        <f t="shared" si="22"/>
        <v>0.25</v>
      </c>
    </row>
    <row r="103" spans="1:8" s="50" customFormat="1" x14ac:dyDescent="0.25">
      <c r="A103" s="50">
        <v>30</v>
      </c>
      <c r="B103" s="50">
        <v>52300</v>
      </c>
      <c r="C103" s="19" t="s">
        <v>299</v>
      </c>
      <c r="D103" s="20">
        <v>1000</v>
      </c>
      <c r="E103" s="20">
        <v>1000</v>
      </c>
      <c r="F103" s="51">
        <v>1000</v>
      </c>
      <c r="G103" s="98">
        <f t="shared" si="21"/>
        <v>0</v>
      </c>
      <c r="H103" s="99">
        <f t="shared" si="22"/>
        <v>0</v>
      </c>
    </row>
    <row r="104" spans="1:8" s="50" customFormat="1" ht="15.75" thickBot="1" x14ac:dyDescent="0.3">
      <c r="A104" s="50">
        <v>30</v>
      </c>
      <c r="B104" s="50">
        <v>52310</v>
      </c>
      <c r="C104" s="50" t="s">
        <v>115</v>
      </c>
      <c r="D104" s="20">
        <v>500</v>
      </c>
      <c r="E104" s="20">
        <v>1000</v>
      </c>
      <c r="F104" s="51">
        <v>1000</v>
      </c>
      <c r="G104" s="98">
        <f t="shared" si="21"/>
        <v>0</v>
      </c>
      <c r="H104" s="99">
        <f t="shared" si="22"/>
        <v>0</v>
      </c>
    </row>
    <row r="105" spans="1:8" s="53" customFormat="1" ht="15.75" thickTop="1" x14ac:dyDescent="0.25">
      <c r="C105" s="53" t="s">
        <v>18</v>
      </c>
      <c r="D105" s="54">
        <f>SUM(D89:D104)</f>
        <v>105000</v>
      </c>
      <c r="E105" s="54">
        <f>SUM(E89:E104)</f>
        <v>66750</v>
      </c>
      <c r="F105" s="54">
        <f t="shared" ref="F105:G105" si="23">SUM(F89:F104)</f>
        <v>125500</v>
      </c>
      <c r="G105" s="54">
        <f t="shared" si="23"/>
        <v>58750</v>
      </c>
      <c r="H105" s="100">
        <f t="shared" si="22"/>
        <v>0.88014981273408244</v>
      </c>
    </row>
    <row r="106" spans="1:8" s="19" customFormat="1" ht="15.75" thickBot="1" x14ac:dyDescent="0.3">
      <c r="D106" s="20"/>
      <c r="E106" s="20"/>
      <c r="F106" s="20"/>
      <c r="G106" s="20"/>
      <c r="H106" s="21"/>
    </row>
    <row r="107" spans="1:8" s="19" customFormat="1" ht="15.75" hidden="1" thickBot="1" x14ac:dyDescent="0.3">
      <c r="C107" s="19" t="s">
        <v>19</v>
      </c>
      <c r="D107" s="20"/>
      <c r="E107" s="20"/>
      <c r="F107" s="20"/>
      <c r="G107" s="20"/>
      <c r="H107" s="21"/>
    </row>
    <row r="108" spans="1:8" s="19" customFormat="1" ht="15.75" hidden="1" thickBot="1" x14ac:dyDescent="0.3">
      <c r="C108" s="19" t="s">
        <v>116</v>
      </c>
      <c r="D108" s="20">
        <v>0</v>
      </c>
      <c r="E108" s="20">
        <v>0</v>
      </c>
      <c r="F108" s="20"/>
      <c r="G108" s="20">
        <f t="shared" ref="G108:G118" si="24">E108-D108</f>
        <v>0</v>
      </c>
      <c r="H108" s="21" t="e">
        <f t="shared" ref="H108:H119" si="25">SUM(E108-D108)/D108</f>
        <v>#DIV/0!</v>
      </c>
    </row>
    <row r="109" spans="1:8" s="19" customFormat="1" ht="15.75" hidden="1" thickBot="1" x14ac:dyDescent="0.3">
      <c r="C109" s="19" t="s">
        <v>117</v>
      </c>
      <c r="D109" s="20">
        <v>0</v>
      </c>
      <c r="E109" s="20">
        <v>0</v>
      </c>
      <c r="F109" s="20"/>
      <c r="G109" s="20">
        <f t="shared" si="24"/>
        <v>0</v>
      </c>
      <c r="H109" s="21" t="e">
        <f t="shared" si="25"/>
        <v>#DIV/0!</v>
      </c>
    </row>
    <row r="110" spans="1:8" s="19" customFormat="1" ht="15.75" hidden="1" thickBot="1" x14ac:dyDescent="0.3">
      <c r="C110" s="19" t="s">
        <v>118</v>
      </c>
      <c r="D110" s="20">
        <v>0</v>
      </c>
      <c r="E110" s="20">
        <v>0</v>
      </c>
      <c r="F110" s="20"/>
      <c r="G110" s="20">
        <f t="shared" si="24"/>
        <v>0</v>
      </c>
      <c r="H110" s="21" t="e">
        <f t="shared" si="25"/>
        <v>#DIV/0!</v>
      </c>
    </row>
    <row r="111" spans="1:8" s="19" customFormat="1" ht="15.75" hidden="1" thickBot="1" x14ac:dyDescent="0.3">
      <c r="C111" s="19" t="s">
        <v>119</v>
      </c>
      <c r="D111" s="20">
        <v>0</v>
      </c>
      <c r="E111" s="20">
        <v>0</v>
      </c>
      <c r="F111" s="20"/>
      <c r="G111" s="20">
        <f t="shared" si="24"/>
        <v>0</v>
      </c>
      <c r="H111" s="21" t="e">
        <f t="shared" si="25"/>
        <v>#DIV/0!</v>
      </c>
    </row>
    <row r="112" spans="1:8" s="19" customFormat="1" ht="15.75" hidden="1" thickBot="1" x14ac:dyDescent="0.3">
      <c r="C112" s="19" t="s">
        <v>120</v>
      </c>
      <c r="D112" s="20">
        <v>0</v>
      </c>
      <c r="E112" s="20">
        <v>0</v>
      </c>
      <c r="F112" s="20"/>
      <c r="G112" s="20">
        <f t="shared" si="24"/>
        <v>0</v>
      </c>
      <c r="H112" s="21" t="e">
        <f t="shared" si="25"/>
        <v>#DIV/0!</v>
      </c>
    </row>
    <row r="113" spans="1:8" s="19" customFormat="1" ht="15.75" hidden="1" thickBot="1" x14ac:dyDescent="0.3">
      <c r="C113" s="19" t="s">
        <v>121</v>
      </c>
      <c r="D113" s="20">
        <v>0</v>
      </c>
      <c r="E113" s="20">
        <v>0</v>
      </c>
      <c r="F113" s="20"/>
      <c r="G113" s="20">
        <f t="shared" si="24"/>
        <v>0</v>
      </c>
      <c r="H113" s="21" t="e">
        <f t="shared" si="25"/>
        <v>#DIV/0!</v>
      </c>
    </row>
    <row r="114" spans="1:8" s="19" customFormat="1" ht="15.75" hidden="1" thickBot="1" x14ac:dyDescent="0.3">
      <c r="C114" s="19" t="s">
        <v>122</v>
      </c>
      <c r="D114" s="20">
        <v>0</v>
      </c>
      <c r="E114" s="20">
        <v>0</v>
      </c>
      <c r="F114" s="20"/>
      <c r="G114" s="20">
        <f t="shared" si="24"/>
        <v>0</v>
      </c>
      <c r="H114" s="21" t="e">
        <f t="shared" si="25"/>
        <v>#DIV/0!</v>
      </c>
    </row>
    <row r="115" spans="1:8" s="19" customFormat="1" ht="15.75" hidden="1" thickBot="1" x14ac:dyDescent="0.3">
      <c r="C115" s="19" t="s">
        <v>123</v>
      </c>
      <c r="D115" s="20">
        <v>0</v>
      </c>
      <c r="E115" s="20">
        <v>0</v>
      </c>
      <c r="F115" s="20"/>
      <c r="G115" s="20">
        <f t="shared" si="24"/>
        <v>0</v>
      </c>
      <c r="H115" s="21" t="e">
        <f t="shared" si="25"/>
        <v>#DIV/0!</v>
      </c>
    </row>
    <row r="116" spans="1:8" s="19" customFormat="1" ht="15.75" hidden="1" thickBot="1" x14ac:dyDescent="0.3">
      <c r="C116" s="19" t="s">
        <v>124</v>
      </c>
      <c r="D116" s="20">
        <v>0</v>
      </c>
      <c r="E116" s="20">
        <v>0</v>
      </c>
      <c r="F116" s="20"/>
      <c r="G116" s="20">
        <f t="shared" si="24"/>
        <v>0</v>
      </c>
      <c r="H116" s="21" t="e">
        <f t="shared" si="25"/>
        <v>#DIV/0!</v>
      </c>
    </row>
    <row r="117" spans="1:8" s="19" customFormat="1" ht="15.75" hidden="1" thickBot="1" x14ac:dyDescent="0.3">
      <c r="C117" s="19" t="s">
        <v>125</v>
      </c>
      <c r="D117" s="20">
        <v>0</v>
      </c>
      <c r="E117" s="20">
        <v>0</v>
      </c>
      <c r="F117" s="20"/>
      <c r="G117" s="20">
        <f t="shared" si="24"/>
        <v>0</v>
      </c>
      <c r="H117" s="21" t="e">
        <f t="shared" si="25"/>
        <v>#DIV/0!</v>
      </c>
    </row>
    <row r="118" spans="1:8" s="19" customFormat="1" ht="15.75" hidden="1" thickBot="1" x14ac:dyDescent="0.3">
      <c r="C118" s="19" t="s">
        <v>126</v>
      </c>
      <c r="D118" s="20">
        <v>0</v>
      </c>
      <c r="E118" s="20">
        <v>0</v>
      </c>
      <c r="F118" s="20"/>
      <c r="G118" s="20">
        <f t="shared" si="24"/>
        <v>0</v>
      </c>
      <c r="H118" s="21" t="e">
        <f t="shared" si="25"/>
        <v>#DIV/0!</v>
      </c>
    </row>
    <row r="119" spans="1:8" s="19" customFormat="1" ht="15.75" hidden="1" thickBot="1" x14ac:dyDescent="0.3">
      <c r="C119" s="19" t="s">
        <v>20</v>
      </c>
      <c r="D119" s="20">
        <f t="shared" ref="D119" si="26">SUM(D108:D118)</f>
        <v>0</v>
      </c>
      <c r="E119" s="20">
        <f t="shared" ref="E119:G119" si="27">SUM(E108:E118)</f>
        <v>0</v>
      </c>
      <c r="F119" s="20"/>
      <c r="G119" s="20">
        <f t="shared" si="27"/>
        <v>0</v>
      </c>
      <c r="H119" s="21" t="e">
        <f t="shared" si="25"/>
        <v>#DIV/0!</v>
      </c>
    </row>
    <row r="120" spans="1:8" s="50" customFormat="1" ht="15.75" hidden="1" thickBot="1" x14ac:dyDescent="0.3">
      <c r="D120" s="51"/>
      <c r="E120" s="51"/>
      <c r="F120" s="51"/>
      <c r="G120" s="51"/>
      <c r="H120" s="52"/>
    </row>
    <row r="121" spans="1:8" s="53" customFormat="1" ht="15.75" thickTop="1" x14ac:dyDescent="0.25">
      <c r="C121" s="53" t="s">
        <v>21</v>
      </c>
      <c r="D121" s="54">
        <f t="shared" ref="D121" si="28">D76+D86+D105+D119</f>
        <v>237645</v>
      </c>
      <c r="E121" s="54">
        <f>E76+E86+E105+E119</f>
        <v>143090</v>
      </c>
      <c r="F121" s="54">
        <f t="shared" ref="F121:G121" si="29">F76+F86+F105+F119</f>
        <v>218040</v>
      </c>
      <c r="G121" s="54">
        <f t="shared" si="29"/>
        <v>74950</v>
      </c>
      <c r="H121" s="100">
        <f t="shared" ref="H121" si="30">SUM(F121-E121)/E121</f>
        <v>0.52379621217415617</v>
      </c>
    </row>
    <row r="122" spans="1:8" s="37" customFormat="1" x14ac:dyDescent="0.25">
      <c r="D122" s="38"/>
      <c r="E122" s="38"/>
      <c r="F122" s="38"/>
      <c r="G122" s="38"/>
      <c r="H122" s="39"/>
    </row>
    <row r="123" spans="1:8" s="5" customFormat="1" ht="18.75" x14ac:dyDescent="0.3">
      <c r="C123" s="5" t="s">
        <v>22</v>
      </c>
      <c r="H123" s="6"/>
    </row>
    <row r="124" spans="1:8" s="22" customFormat="1" x14ac:dyDescent="0.25">
      <c r="D124" s="23"/>
      <c r="E124" s="23"/>
      <c r="F124" s="23"/>
      <c r="G124" s="23"/>
      <c r="H124" s="24"/>
    </row>
    <row r="125" spans="1:8" s="22" customFormat="1" x14ac:dyDescent="0.25">
      <c r="A125" s="22">
        <v>40</v>
      </c>
      <c r="B125" s="22">
        <v>50110</v>
      </c>
      <c r="C125" s="22" t="s">
        <v>67</v>
      </c>
      <c r="D125" s="23">
        <v>5000</v>
      </c>
      <c r="E125" s="23">
        <v>2000</v>
      </c>
      <c r="F125" s="23">
        <v>2500</v>
      </c>
      <c r="G125" s="103">
        <f t="shared" ref="G125" si="31">F125-E125</f>
        <v>500</v>
      </c>
      <c r="H125" s="104">
        <f t="shared" ref="H125" si="32">SUM(F125-E125)/E125</f>
        <v>0.25</v>
      </c>
    </row>
    <row r="126" spans="1:8" s="22" customFormat="1" x14ac:dyDescent="0.25">
      <c r="A126" s="22">
        <v>40</v>
      </c>
      <c r="B126" s="22">
        <v>50125</v>
      </c>
      <c r="C126" s="22" t="s">
        <v>262</v>
      </c>
      <c r="D126" s="23">
        <v>8000</v>
      </c>
      <c r="E126" s="23">
        <v>5200</v>
      </c>
      <c r="F126" s="23">
        <v>2900</v>
      </c>
      <c r="G126" s="103">
        <f t="shared" ref="G126:G142" si="33">F126-E126</f>
        <v>-2300</v>
      </c>
      <c r="H126" s="104">
        <f t="shared" ref="H126:H143" si="34">SUM(F126-E126)/E126</f>
        <v>-0.44230769230769229</v>
      </c>
    </row>
    <row r="127" spans="1:8" s="22" customFormat="1" x14ac:dyDescent="0.25">
      <c r="A127" s="22">
        <v>40</v>
      </c>
      <c r="B127" s="22">
        <v>50130</v>
      </c>
      <c r="C127" s="22" t="s">
        <v>127</v>
      </c>
      <c r="D127" s="23">
        <v>27000</v>
      </c>
      <c r="E127" s="23">
        <v>25000</v>
      </c>
      <c r="F127" s="23">
        <v>25000</v>
      </c>
      <c r="G127" s="103">
        <f t="shared" si="33"/>
        <v>0</v>
      </c>
      <c r="H127" s="104">
        <f t="shared" si="34"/>
        <v>0</v>
      </c>
    </row>
    <row r="128" spans="1:8" s="22" customFormat="1" x14ac:dyDescent="0.25">
      <c r="A128" s="22">
        <v>40</v>
      </c>
      <c r="B128" s="22">
        <v>50150</v>
      </c>
      <c r="C128" s="22" t="s">
        <v>128</v>
      </c>
      <c r="D128" s="23">
        <v>500</v>
      </c>
      <c r="E128" s="23">
        <v>500</v>
      </c>
      <c r="F128" s="23">
        <v>750</v>
      </c>
      <c r="G128" s="103">
        <f t="shared" si="33"/>
        <v>250</v>
      </c>
      <c r="H128" s="104">
        <f t="shared" si="34"/>
        <v>0.5</v>
      </c>
    </row>
    <row r="129" spans="1:8" s="22" customFormat="1" x14ac:dyDescent="0.25">
      <c r="A129" s="22">
        <v>40</v>
      </c>
      <c r="B129" s="22">
        <v>50170</v>
      </c>
      <c r="C129" s="22" t="s">
        <v>129</v>
      </c>
      <c r="D129" s="23">
        <v>7000</v>
      </c>
      <c r="E129" s="23">
        <v>4000</v>
      </c>
      <c r="F129" s="23">
        <v>4000</v>
      </c>
      <c r="G129" s="103">
        <f t="shared" si="33"/>
        <v>0</v>
      </c>
      <c r="H129" s="104">
        <f t="shared" si="34"/>
        <v>0</v>
      </c>
    </row>
    <row r="130" spans="1:8" s="22" customFormat="1" x14ac:dyDescent="0.25">
      <c r="A130" s="22">
        <v>40</v>
      </c>
      <c r="B130" s="22">
        <v>50190</v>
      </c>
      <c r="C130" s="22" t="s">
        <v>130</v>
      </c>
      <c r="D130" s="23">
        <v>20000</v>
      </c>
      <c r="E130" s="23">
        <v>17500</v>
      </c>
      <c r="F130" s="23">
        <v>23000</v>
      </c>
      <c r="G130" s="103">
        <f t="shared" si="33"/>
        <v>5500</v>
      </c>
      <c r="H130" s="104">
        <f t="shared" si="34"/>
        <v>0.31428571428571428</v>
      </c>
    </row>
    <row r="131" spans="1:8" s="22" customFormat="1" x14ac:dyDescent="0.25">
      <c r="A131" s="22">
        <v>40</v>
      </c>
      <c r="B131" s="22">
        <v>50210</v>
      </c>
      <c r="C131" s="22" t="s">
        <v>131</v>
      </c>
      <c r="D131" s="23">
        <v>4000</v>
      </c>
      <c r="E131" s="23">
        <v>3000</v>
      </c>
      <c r="F131" s="23">
        <v>3000</v>
      </c>
      <c r="G131" s="103">
        <f t="shared" si="33"/>
        <v>0</v>
      </c>
      <c r="H131" s="104">
        <f t="shared" si="34"/>
        <v>0</v>
      </c>
    </row>
    <row r="132" spans="1:8" s="22" customFormat="1" x14ac:dyDescent="0.25">
      <c r="A132" s="22">
        <v>40</v>
      </c>
      <c r="B132" s="22">
        <v>50230</v>
      </c>
      <c r="C132" s="22" t="s">
        <v>132</v>
      </c>
      <c r="D132" s="23">
        <v>3000</v>
      </c>
      <c r="E132" s="23">
        <v>3000</v>
      </c>
      <c r="F132" s="23">
        <v>3000</v>
      </c>
      <c r="G132" s="103">
        <f t="shared" si="33"/>
        <v>0</v>
      </c>
      <c r="H132" s="104">
        <f t="shared" si="34"/>
        <v>0</v>
      </c>
    </row>
    <row r="133" spans="1:8" s="22" customFormat="1" x14ac:dyDescent="0.25">
      <c r="A133" s="22">
        <v>40</v>
      </c>
      <c r="B133" s="22">
        <v>50250</v>
      </c>
      <c r="C133" s="22" t="s">
        <v>133</v>
      </c>
      <c r="D133" s="23">
        <v>1050</v>
      </c>
      <c r="E133" s="23">
        <v>750</v>
      </c>
      <c r="F133" s="23">
        <v>750</v>
      </c>
      <c r="G133" s="103">
        <f t="shared" si="33"/>
        <v>0</v>
      </c>
      <c r="H133" s="104">
        <f t="shared" si="34"/>
        <v>0</v>
      </c>
    </row>
    <row r="134" spans="1:8" s="22" customFormat="1" x14ac:dyDescent="0.25">
      <c r="A134" s="22">
        <v>40</v>
      </c>
      <c r="B134" s="22">
        <v>50260</v>
      </c>
      <c r="C134" s="22" t="s">
        <v>134</v>
      </c>
      <c r="D134" s="23">
        <v>2000</v>
      </c>
      <c r="E134" s="23">
        <v>500</v>
      </c>
      <c r="F134" s="23">
        <v>500</v>
      </c>
      <c r="G134" s="103">
        <f t="shared" si="33"/>
        <v>0</v>
      </c>
      <c r="H134" s="104">
        <f t="shared" si="34"/>
        <v>0</v>
      </c>
    </row>
    <row r="135" spans="1:8" s="22" customFormat="1" x14ac:dyDescent="0.25">
      <c r="A135" s="22">
        <v>40</v>
      </c>
      <c r="B135" s="22">
        <v>50270</v>
      </c>
      <c r="C135" s="22" t="s">
        <v>135</v>
      </c>
      <c r="D135" s="23">
        <v>7500</v>
      </c>
      <c r="E135" s="23">
        <v>5000</v>
      </c>
      <c r="F135" s="23">
        <v>3000</v>
      </c>
      <c r="G135" s="103">
        <f t="shared" si="33"/>
        <v>-2000</v>
      </c>
      <c r="H135" s="104">
        <f t="shared" si="34"/>
        <v>-0.4</v>
      </c>
    </row>
    <row r="136" spans="1:8" s="22" customFormat="1" x14ac:dyDescent="0.25">
      <c r="A136" s="22">
        <v>40</v>
      </c>
      <c r="B136" s="22">
        <v>50290</v>
      </c>
      <c r="C136" s="22" t="s">
        <v>136</v>
      </c>
      <c r="D136" s="23">
        <v>3250</v>
      </c>
      <c r="E136" s="23">
        <v>2000</v>
      </c>
      <c r="F136" s="23">
        <v>2750</v>
      </c>
      <c r="G136" s="103">
        <f t="shared" si="33"/>
        <v>750</v>
      </c>
      <c r="H136" s="104">
        <f t="shared" si="34"/>
        <v>0.375</v>
      </c>
    </row>
    <row r="137" spans="1:8" s="22" customFormat="1" x14ac:dyDescent="0.25">
      <c r="A137" s="22">
        <v>40</v>
      </c>
      <c r="B137" s="22">
        <v>50310</v>
      </c>
      <c r="C137" s="22" t="s">
        <v>137</v>
      </c>
      <c r="D137" s="23">
        <v>12750</v>
      </c>
      <c r="E137" s="23">
        <v>8000</v>
      </c>
      <c r="F137" s="23">
        <v>10550</v>
      </c>
      <c r="G137" s="103">
        <f t="shared" si="33"/>
        <v>2550</v>
      </c>
      <c r="H137" s="104">
        <f t="shared" si="34"/>
        <v>0.31874999999999998</v>
      </c>
    </row>
    <row r="138" spans="1:8" s="22" customFormat="1" x14ac:dyDescent="0.25">
      <c r="A138" s="22">
        <v>40</v>
      </c>
      <c r="B138" s="22">
        <v>50330</v>
      </c>
      <c r="C138" s="22" t="s">
        <v>138</v>
      </c>
      <c r="D138" s="23">
        <v>2400</v>
      </c>
      <c r="E138" s="23">
        <v>2500</v>
      </c>
      <c r="F138" s="23">
        <v>2600</v>
      </c>
      <c r="G138" s="103">
        <f t="shared" si="33"/>
        <v>100</v>
      </c>
      <c r="H138" s="104">
        <f t="shared" si="34"/>
        <v>0.04</v>
      </c>
    </row>
    <row r="139" spans="1:8" s="22" customFormat="1" x14ac:dyDescent="0.25">
      <c r="A139" s="22">
        <v>40</v>
      </c>
      <c r="B139" s="22">
        <v>50350</v>
      </c>
      <c r="C139" s="22" t="s">
        <v>310</v>
      </c>
      <c r="D139" s="23"/>
      <c r="E139" s="23">
        <v>5000</v>
      </c>
      <c r="F139" s="23">
        <v>5000</v>
      </c>
      <c r="G139" s="103">
        <f t="shared" si="33"/>
        <v>0</v>
      </c>
      <c r="H139" s="104">
        <f t="shared" si="34"/>
        <v>0</v>
      </c>
    </row>
    <row r="140" spans="1:8" s="22" customFormat="1" x14ac:dyDescent="0.25">
      <c r="A140" s="22">
        <v>40</v>
      </c>
      <c r="B140" s="22">
        <v>50510</v>
      </c>
      <c r="C140" s="22" t="s">
        <v>139</v>
      </c>
      <c r="D140" s="23">
        <v>6000</v>
      </c>
      <c r="E140" s="23">
        <v>2000</v>
      </c>
      <c r="F140" s="23">
        <v>2000</v>
      </c>
      <c r="G140" s="103">
        <f t="shared" si="33"/>
        <v>0</v>
      </c>
      <c r="H140" s="104">
        <f t="shared" si="34"/>
        <v>0</v>
      </c>
    </row>
    <row r="141" spans="1:8" s="22" customFormat="1" x14ac:dyDescent="0.25">
      <c r="A141" s="22">
        <v>40</v>
      </c>
      <c r="B141" s="22">
        <v>50530</v>
      </c>
      <c r="C141" s="22" t="s">
        <v>140</v>
      </c>
      <c r="D141" s="23">
        <v>15000</v>
      </c>
      <c r="E141" s="23">
        <v>15000</v>
      </c>
      <c r="F141" s="23">
        <v>21950</v>
      </c>
      <c r="G141" s="103">
        <f t="shared" si="33"/>
        <v>6950</v>
      </c>
      <c r="H141" s="104">
        <f t="shared" si="34"/>
        <v>0.46333333333333332</v>
      </c>
    </row>
    <row r="142" spans="1:8" s="55" customFormat="1" ht="15.75" thickBot="1" x14ac:dyDescent="0.3">
      <c r="A142" s="55">
        <v>40</v>
      </c>
      <c r="B142" s="55">
        <v>50550</v>
      </c>
      <c r="C142" s="55" t="s">
        <v>141</v>
      </c>
      <c r="D142" s="23">
        <v>3500</v>
      </c>
      <c r="E142" s="23">
        <v>3000</v>
      </c>
      <c r="F142" s="56">
        <v>4700</v>
      </c>
      <c r="G142" s="103">
        <f t="shared" si="33"/>
        <v>1700</v>
      </c>
      <c r="H142" s="104">
        <f t="shared" si="34"/>
        <v>0.56666666666666665</v>
      </c>
    </row>
    <row r="143" spans="1:8" s="57" customFormat="1" ht="15.75" thickTop="1" x14ac:dyDescent="0.25">
      <c r="C143" s="57" t="s">
        <v>23</v>
      </c>
      <c r="D143" s="58">
        <f>SUM(D125:D142)</f>
        <v>127950</v>
      </c>
      <c r="E143" s="58">
        <f>SUM(E125:E142)</f>
        <v>103950</v>
      </c>
      <c r="F143" s="58">
        <f>SUM(F125:F142)</f>
        <v>117950</v>
      </c>
      <c r="G143" s="58">
        <f>SUM(G125:G142)</f>
        <v>14000</v>
      </c>
      <c r="H143" s="105">
        <f t="shared" si="34"/>
        <v>0.13468013468013468</v>
      </c>
    </row>
    <row r="144" spans="1:8" s="37" customFormat="1" x14ac:dyDescent="0.25">
      <c r="D144" s="38"/>
      <c r="E144" s="38"/>
      <c r="F144" s="38"/>
      <c r="G144" s="38"/>
      <c r="H144" s="39"/>
    </row>
    <row r="145" spans="1:8" s="28" customFormat="1" ht="18.75" x14ac:dyDescent="0.3">
      <c r="C145" s="28" t="s">
        <v>24</v>
      </c>
      <c r="H145" s="29"/>
    </row>
    <row r="146" spans="1:8" s="77" customFormat="1" x14ac:dyDescent="0.25">
      <c r="D146" s="78"/>
      <c r="E146" s="78"/>
      <c r="F146" s="78"/>
      <c r="G146" s="78"/>
      <c r="H146" s="79"/>
    </row>
    <row r="147" spans="1:8" s="77" customFormat="1" x14ac:dyDescent="0.25">
      <c r="A147" s="77">
        <v>50</v>
      </c>
      <c r="B147" s="77">
        <v>50110</v>
      </c>
      <c r="C147" s="77" t="s">
        <v>67</v>
      </c>
      <c r="D147" s="78">
        <f>3000+1150</f>
        <v>4150</v>
      </c>
      <c r="E147" s="78">
        <v>3500</v>
      </c>
      <c r="F147" s="78">
        <v>4700</v>
      </c>
      <c r="G147" s="96">
        <f t="shared" ref="G147" si="35">F147-E147</f>
        <v>1200</v>
      </c>
      <c r="H147" s="97">
        <f t="shared" ref="H147" si="36">SUM(F147-E147)/E147</f>
        <v>0.34285714285714286</v>
      </c>
    </row>
    <row r="148" spans="1:8" s="77" customFormat="1" x14ac:dyDescent="0.25">
      <c r="A148" s="77">
        <v>50</v>
      </c>
      <c r="B148" s="77">
        <v>50120</v>
      </c>
      <c r="C148" s="77" t="s">
        <v>68</v>
      </c>
      <c r="D148" s="78">
        <v>1000</v>
      </c>
      <c r="E148" s="78">
        <v>1000</v>
      </c>
      <c r="F148" s="78">
        <v>1200</v>
      </c>
      <c r="G148" s="96">
        <f t="shared" ref="G148:G161" si="37">F148-E148</f>
        <v>200</v>
      </c>
      <c r="H148" s="97">
        <f t="shared" ref="H148:H161" si="38">SUM(F148-E148)/E148</f>
        <v>0.2</v>
      </c>
    </row>
    <row r="149" spans="1:8" s="77" customFormat="1" x14ac:dyDescent="0.25">
      <c r="A149" s="77">
        <v>50</v>
      </c>
      <c r="B149" s="77">
        <v>50125</v>
      </c>
      <c r="C149" s="77" t="s">
        <v>263</v>
      </c>
      <c r="D149" s="78">
        <f>4000+650+0+500+450+3500+250</f>
        <v>9350</v>
      </c>
      <c r="E149" s="78">
        <v>4600</v>
      </c>
      <c r="F149" s="78">
        <v>3850</v>
      </c>
      <c r="G149" s="96">
        <f t="shared" si="37"/>
        <v>-750</v>
      </c>
      <c r="H149" s="97">
        <f t="shared" si="38"/>
        <v>-0.16304347826086957</v>
      </c>
    </row>
    <row r="150" spans="1:8" s="77" customFormat="1" x14ac:dyDescent="0.25">
      <c r="A150" s="77">
        <v>50</v>
      </c>
      <c r="B150" s="77">
        <v>50150</v>
      </c>
      <c r="C150" s="77" t="s">
        <v>142</v>
      </c>
      <c r="D150" s="78">
        <v>10000</v>
      </c>
      <c r="E150" s="78">
        <v>5000</v>
      </c>
      <c r="F150" s="78">
        <v>5000</v>
      </c>
      <c r="G150" s="96">
        <f t="shared" si="37"/>
        <v>0</v>
      </c>
      <c r="H150" s="97">
        <f t="shared" si="38"/>
        <v>0</v>
      </c>
    </row>
    <row r="151" spans="1:8" s="77" customFormat="1" x14ac:dyDescent="0.25">
      <c r="A151" s="77">
        <v>50</v>
      </c>
      <c r="B151" s="77">
        <v>50170</v>
      </c>
      <c r="C151" s="77" t="s">
        <v>143</v>
      </c>
      <c r="D151" s="78">
        <v>7000</v>
      </c>
      <c r="E151" s="78">
        <v>5545</v>
      </c>
      <c r="F151" s="78">
        <v>7320</v>
      </c>
      <c r="G151" s="96">
        <f t="shared" si="37"/>
        <v>1775</v>
      </c>
      <c r="H151" s="97">
        <f t="shared" si="38"/>
        <v>0.3201082055906222</v>
      </c>
    </row>
    <row r="152" spans="1:8" s="77" customFormat="1" x14ac:dyDescent="0.25">
      <c r="A152" s="77">
        <v>50</v>
      </c>
      <c r="B152" s="77">
        <v>50190</v>
      </c>
      <c r="C152" s="77" t="s">
        <v>144</v>
      </c>
      <c r="D152" s="78">
        <v>19870</v>
      </c>
      <c r="E152" s="78">
        <v>19000</v>
      </c>
      <c r="F152" s="78">
        <v>20165</v>
      </c>
      <c r="G152" s="96">
        <f t="shared" si="37"/>
        <v>1165</v>
      </c>
      <c r="H152" s="97">
        <f t="shared" si="38"/>
        <v>6.1315789473684212E-2</v>
      </c>
    </row>
    <row r="153" spans="1:8" s="77" customFormat="1" x14ac:dyDescent="0.25">
      <c r="A153" s="77">
        <v>50</v>
      </c>
      <c r="B153" s="77">
        <v>50210</v>
      </c>
      <c r="C153" s="77" t="s">
        <v>145</v>
      </c>
      <c r="D153" s="78">
        <v>5000</v>
      </c>
      <c r="E153" s="78">
        <v>2500</v>
      </c>
      <c r="F153" s="78">
        <v>3130</v>
      </c>
      <c r="G153" s="96">
        <f t="shared" si="37"/>
        <v>630</v>
      </c>
      <c r="H153" s="97">
        <f t="shared" si="38"/>
        <v>0.252</v>
      </c>
    </row>
    <row r="154" spans="1:8" s="77" customFormat="1" x14ac:dyDescent="0.25">
      <c r="A154" s="77">
        <v>50</v>
      </c>
      <c r="B154" s="77">
        <v>50230</v>
      </c>
      <c r="C154" s="77" t="s">
        <v>146</v>
      </c>
      <c r="D154" s="78">
        <v>7000</v>
      </c>
      <c r="E154" s="78">
        <v>7630</v>
      </c>
      <c r="F154" s="78">
        <v>8730</v>
      </c>
      <c r="G154" s="96">
        <f t="shared" si="37"/>
        <v>1100</v>
      </c>
      <c r="H154" s="97">
        <f t="shared" si="38"/>
        <v>0.14416775884665792</v>
      </c>
    </row>
    <row r="155" spans="1:8" s="77" customFormat="1" x14ac:dyDescent="0.25">
      <c r="A155" s="77">
        <v>50</v>
      </c>
      <c r="B155" s="77">
        <v>50240</v>
      </c>
      <c r="C155" s="77" t="s">
        <v>147</v>
      </c>
      <c r="D155" s="78">
        <v>1150</v>
      </c>
      <c r="E155" s="78">
        <v>210</v>
      </c>
      <c r="F155" s="78">
        <v>610</v>
      </c>
      <c r="G155" s="96">
        <f t="shared" si="37"/>
        <v>400</v>
      </c>
      <c r="H155" s="97">
        <f t="shared" si="38"/>
        <v>1.9047619047619047</v>
      </c>
    </row>
    <row r="156" spans="1:8" s="77" customFormat="1" x14ac:dyDescent="0.25">
      <c r="A156" s="77">
        <v>50</v>
      </c>
      <c r="B156" s="77">
        <v>50250</v>
      </c>
      <c r="C156" s="77" t="s">
        <v>148</v>
      </c>
      <c r="D156" s="78">
        <v>7400</v>
      </c>
      <c r="E156" s="78">
        <v>7000</v>
      </c>
      <c r="F156" s="78">
        <v>8000</v>
      </c>
      <c r="G156" s="96">
        <f t="shared" si="37"/>
        <v>1000</v>
      </c>
      <c r="H156" s="97">
        <f t="shared" si="38"/>
        <v>0.14285714285714285</v>
      </c>
    </row>
    <row r="157" spans="1:8" s="77" customFormat="1" x14ac:dyDescent="0.25">
      <c r="A157" s="77">
        <v>50</v>
      </c>
      <c r="B157" s="77">
        <v>50270</v>
      </c>
      <c r="C157" s="77" t="s">
        <v>149</v>
      </c>
      <c r="D157" s="78">
        <v>13000</v>
      </c>
      <c r="E157" s="78">
        <v>13425</v>
      </c>
      <c r="F157" s="78">
        <v>18020</v>
      </c>
      <c r="G157" s="96">
        <f t="shared" si="37"/>
        <v>4595</v>
      </c>
      <c r="H157" s="97">
        <f t="shared" si="38"/>
        <v>0.34227188081936688</v>
      </c>
    </row>
    <row r="158" spans="1:8" s="77" customFormat="1" x14ac:dyDescent="0.25">
      <c r="A158" s="77">
        <v>50</v>
      </c>
      <c r="B158" s="77">
        <v>50290</v>
      </c>
      <c r="C158" s="77" t="s">
        <v>150</v>
      </c>
      <c r="D158" s="78">
        <v>2300</v>
      </c>
      <c r="E158" s="78">
        <v>2000</v>
      </c>
      <c r="F158" s="78">
        <v>2750</v>
      </c>
      <c r="G158" s="96">
        <f t="shared" si="37"/>
        <v>750</v>
      </c>
      <c r="H158" s="97">
        <f t="shared" si="38"/>
        <v>0.375</v>
      </c>
    </row>
    <row r="159" spans="1:8" s="77" customFormat="1" x14ac:dyDescent="0.25">
      <c r="A159" s="77">
        <v>50</v>
      </c>
      <c r="B159" s="77">
        <v>50300</v>
      </c>
      <c r="C159" s="77" t="s">
        <v>151</v>
      </c>
      <c r="D159" s="78">
        <v>11500</v>
      </c>
      <c r="E159" s="78">
        <v>6850</v>
      </c>
      <c r="F159" s="78">
        <v>9630</v>
      </c>
      <c r="G159" s="96">
        <f t="shared" si="37"/>
        <v>2780</v>
      </c>
      <c r="H159" s="97">
        <f t="shared" si="38"/>
        <v>0.40583941605839419</v>
      </c>
    </row>
    <row r="160" spans="1:8" s="77" customFormat="1" x14ac:dyDescent="0.25">
      <c r="A160" s="77">
        <v>50</v>
      </c>
      <c r="B160" s="77">
        <v>50310</v>
      </c>
      <c r="C160" s="77" t="s">
        <v>300</v>
      </c>
      <c r="D160" s="78">
        <v>15000</v>
      </c>
      <c r="E160" s="78">
        <v>6400</v>
      </c>
      <c r="F160" s="78">
        <v>6400</v>
      </c>
      <c r="G160" s="96">
        <f t="shared" si="37"/>
        <v>0</v>
      </c>
      <c r="H160" s="97">
        <f t="shared" si="38"/>
        <v>0</v>
      </c>
    </row>
    <row r="161" spans="1:8" s="77" customFormat="1" x14ac:dyDescent="0.25">
      <c r="A161" s="77">
        <v>50</v>
      </c>
      <c r="B161" s="77">
        <v>50330</v>
      </c>
      <c r="C161" s="77" t="s">
        <v>152</v>
      </c>
      <c r="D161" s="78">
        <v>12200</v>
      </c>
      <c r="E161" s="78">
        <v>6800</v>
      </c>
      <c r="F161" s="78">
        <v>7000</v>
      </c>
      <c r="G161" s="96">
        <f t="shared" si="37"/>
        <v>200</v>
      </c>
      <c r="H161" s="97">
        <f t="shared" si="38"/>
        <v>2.9411764705882353E-2</v>
      </c>
    </row>
    <row r="162" spans="1:8" s="80" customFormat="1" ht="15.75" thickBot="1" x14ac:dyDescent="0.3">
      <c r="A162" s="80">
        <v>50</v>
      </c>
      <c r="B162" s="80">
        <v>50350</v>
      </c>
      <c r="C162" s="80" t="s">
        <v>153</v>
      </c>
      <c r="D162" s="81">
        <v>0</v>
      </c>
      <c r="E162" s="81">
        <v>0</v>
      </c>
      <c r="F162" s="81"/>
      <c r="G162" s="81">
        <f t="shared" ref="G162" si="39">E162-D162</f>
        <v>0</v>
      </c>
      <c r="H162" s="82"/>
    </row>
    <row r="163" spans="1:8" s="83" customFormat="1" ht="15.75" thickTop="1" x14ac:dyDescent="0.25">
      <c r="C163" s="83" t="s">
        <v>25</v>
      </c>
      <c r="D163" s="84">
        <f>SUM(D147:D162)</f>
        <v>125920</v>
      </c>
      <c r="E163" s="84">
        <f>SUM(E147:E162)</f>
        <v>91460</v>
      </c>
      <c r="F163" s="84">
        <f t="shared" ref="F163" si="40">SUM(F147:F162)</f>
        <v>106505</v>
      </c>
      <c r="G163" s="84">
        <f>SUM(G147:G162)</f>
        <v>15045</v>
      </c>
      <c r="H163" s="106">
        <f t="shared" ref="H163" si="41">SUM(F163-E163)/E163</f>
        <v>0.16449814126394052</v>
      </c>
    </row>
    <row r="164" spans="1:8" s="37" customFormat="1" x14ac:dyDescent="0.25">
      <c r="D164" s="38"/>
      <c r="E164" s="38"/>
      <c r="F164" s="38"/>
      <c r="G164" s="38"/>
      <c r="H164" s="39"/>
    </row>
    <row r="165" spans="1:8" s="30" customFormat="1" ht="18.75" x14ac:dyDescent="0.3">
      <c r="C165" s="30" t="s">
        <v>26</v>
      </c>
      <c r="H165" s="31"/>
    </row>
    <row r="166" spans="1:8" s="32" customFormat="1" x14ac:dyDescent="0.25">
      <c r="D166" s="33"/>
      <c r="E166" s="33"/>
      <c r="F166" s="33"/>
      <c r="G166" s="33"/>
      <c r="H166" s="34"/>
    </row>
    <row r="167" spans="1:8" s="32" customFormat="1" x14ac:dyDescent="0.25">
      <c r="C167" s="32" t="s">
        <v>27</v>
      </c>
      <c r="D167" s="33"/>
      <c r="E167" s="33"/>
      <c r="F167" s="33"/>
      <c r="G167" s="33"/>
      <c r="H167" s="34"/>
    </row>
    <row r="168" spans="1:8" s="32" customFormat="1" x14ac:dyDescent="0.25">
      <c r="A168" s="32">
        <v>60</v>
      </c>
      <c r="B168" s="32">
        <v>50110</v>
      </c>
      <c r="C168" s="32" t="s">
        <v>67</v>
      </c>
      <c r="D168" s="33">
        <f>24000+9750</f>
        <v>33750</v>
      </c>
      <c r="E168" s="33">
        <v>3500</v>
      </c>
      <c r="F168" s="33">
        <v>3500</v>
      </c>
      <c r="G168" s="107">
        <f t="shared" ref="G168" si="42">F168-E168</f>
        <v>0</v>
      </c>
      <c r="H168" s="108">
        <f t="shared" ref="H168" si="43">SUM(F168-E168)/E168</f>
        <v>0</v>
      </c>
    </row>
    <row r="169" spans="1:8" s="32" customFormat="1" x14ac:dyDescent="0.25">
      <c r="A169" s="32">
        <v>60</v>
      </c>
      <c r="B169" s="32">
        <v>50115</v>
      </c>
      <c r="C169" s="32" t="s">
        <v>68</v>
      </c>
      <c r="D169" s="33"/>
      <c r="E169" s="33">
        <v>2000</v>
      </c>
      <c r="F169" s="33">
        <v>2500</v>
      </c>
      <c r="G169" s="107">
        <f t="shared" ref="G169:G175" si="44">F169-E169</f>
        <v>500</v>
      </c>
      <c r="H169" s="108">
        <f t="shared" ref="H169:H176" si="45">SUM(F169-E169)/E169</f>
        <v>0.25</v>
      </c>
    </row>
    <row r="170" spans="1:8" s="32" customFormat="1" x14ac:dyDescent="0.25">
      <c r="A170" s="32">
        <v>60</v>
      </c>
      <c r="B170" s="32">
        <v>50125</v>
      </c>
      <c r="C170" s="32" t="s">
        <v>264</v>
      </c>
      <c r="D170" s="33">
        <v>2500</v>
      </c>
      <c r="E170" s="33">
        <v>4900</v>
      </c>
      <c r="F170" s="33">
        <v>2800</v>
      </c>
      <c r="G170" s="107">
        <f t="shared" si="44"/>
        <v>-2100</v>
      </c>
      <c r="H170" s="108">
        <f t="shared" si="45"/>
        <v>-0.42857142857142855</v>
      </c>
    </row>
    <row r="171" spans="1:8" s="32" customFormat="1" x14ac:dyDescent="0.25">
      <c r="A171" s="32">
        <v>60</v>
      </c>
      <c r="B171" s="32">
        <v>50130</v>
      </c>
      <c r="C171" s="32" t="s">
        <v>311</v>
      </c>
      <c r="D171" s="33"/>
      <c r="E171" s="33">
        <v>20000</v>
      </c>
      <c r="F171" s="33">
        <v>20000</v>
      </c>
      <c r="G171" s="107">
        <f t="shared" si="44"/>
        <v>0</v>
      </c>
      <c r="H171" s="108">
        <f t="shared" si="45"/>
        <v>0</v>
      </c>
    </row>
    <row r="172" spans="1:8" s="32" customFormat="1" x14ac:dyDescent="0.25">
      <c r="A172" s="32">
        <v>60</v>
      </c>
      <c r="B172" s="32">
        <v>50150</v>
      </c>
      <c r="C172" s="32" t="s">
        <v>154</v>
      </c>
      <c r="D172" s="33">
        <v>12950</v>
      </c>
      <c r="E172" s="33">
        <v>11000</v>
      </c>
      <c r="F172" s="33">
        <v>11000</v>
      </c>
      <c r="G172" s="107">
        <f t="shared" si="44"/>
        <v>0</v>
      </c>
      <c r="H172" s="108">
        <f t="shared" si="45"/>
        <v>0</v>
      </c>
    </row>
    <row r="173" spans="1:8" s="32" customFormat="1" x14ac:dyDescent="0.25">
      <c r="A173" s="32">
        <v>60</v>
      </c>
      <c r="B173" s="32">
        <v>50170</v>
      </c>
      <c r="C173" s="32" t="s">
        <v>155</v>
      </c>
      <c r="D173" s="33">
        <v>6775</v>
      </c>
      <c r="E173" s="33">
        <v>6300</v>
      </c>
      <c r="F173" s="33">
        <v>5100</v>
      </c>
      <c r="G173" s="107">
        <f t="shared" si="44"/>
        <v>-1200</v>
      </c>
      <c r="H173" s="108">
        <f t="shared" si="45"/>
        <v>-0.19047619047619047</v>
      </c>
    </row>
    <row r="174" spans="1:8" s="59" customFormat="1" x14ac:dyDescent="0.25">
      <c r="A174" s="59">
        <v>60</v>
      </c>
      <c r="B174" s="59">
        <v>50190</v>
      </c>
      <c r="C174" s="59" t="s">
        <v>301</v>
      </c>
      <c r="D174" s="33">
        <v>27500</v>
      </c>
      <c r="E174" s="33">
        <v>13200</v>
      </c>
      <c r="F174" s="60">
        <v>11650</v>
      </c>
      <c r="G174" s="107">
        <f t="shared" si="44"/>
        <v>-1550</v>
      </c>
      <c r="H174" s="108">
        <f t="shared" si="45"/>
        <v>-0.11742424242424243</v>
      </c>
    </row>
    <row r="175" spans="1:8" s="59" customFormat="1" ht="15.75" thickBot="1" x14ac:dyDescent="0.3">
      <c r="C175" s="59" t="s">
        <v>312</v>
      </c>
      <c r="D175" s="33"/>
      <c r="E175" s="33"/>
      <c r="F175" s="60">
        <v>10000</v>
      </c>
      <c r="G175" s="107">
        <f t="shared" si="44"/>
        <v>10000</v>
      </c>
      <c r="H175" s="108"/>
    </row>
    <row r="176" spans="1:8" s="62" customFormat="1" ht="15.75" thickTop="1" x14ac:dyDescent="0.25">
      <c r="C176" s="62" t="s">
        <v>28</v>
      </c>
      <c r="D176" s="63">
        <f>SUM(D168:D175)</f>
        <v>83475</v>
      </c>
      <c r="E176" s="63">
        <f>SUM(E168:E175)</f>
        <v>60900</v>
      </c>
      <c r="F176" s="63">
        <f>SUM(F168:F175)</f>
        <v>66550</v>
      </c>
      <c r="G176" s="63">
        <f>SUM(G168:G175)</f>
        <v>5650</v>
      </c>
      <c r="H176" s="109">
        <f t="shared" si="45"/>
        <v>9.2775041050903118E-2</v>
      </c>
    </row>
    <row r="177" spans="1:8" s="32" customFormat="1" x14ac:dyDescent="0.25">
      <c r="D177" s="33"/>
      <c r="E177" s="33"/>
      <c r="F177" s="33"/>
      <c r="G177" s="33"/>
      <c r="H177" s="34"/>
    </row>
    <row r="178" spans="1:8" s="32" customFormat="1" x14ac:dyDescent="0.25">
      <c r="C178" s="32" t="s">
        <v>29</v>
      </c>
      <c r="D178" s="33"/>
      <c r="E178" s="33"/>
      <c r="F178" s="33"/>
      <c r="G178" s="33"/>
      <c r="H178" s="34"/>
    </row>
    <row r="179" spans="1:8" s="32" customFormat="1" x14ac:dyDescent="0.25">
      <c r="A179" s="32">
        <v>60</v>
      </c>
      <c r="B179" s="32">
        <v>51110</v>
      </c>
      <c r="C179" s="32" t="s">
        <v>156</v>
      </c>
      <c r="D179" s="33">
        <v>40000</v>
      </c>
      <c r="E179" s="33">
        <v>30000</v>
      </c>
      <c r="F179" s="33">
        <v>25000</v>
      </c>
      <c r="G179" s="107">
        <f t="shared" ref="G179" si="46">F179-E179</f>
        <v>-5000</v>
      </c>
      <c r="H179" s="108">
        <f t="shared" ref="H179" si="47">SUM(F179-E179)/E179</f>
        <v>-0.16666666666666666</v>
      </c>
    </row>
    <row r="180" spans="1:8" s="32" customFormat="1" x14ac:dyDescent="0.25">
      <c r="A180" s="32">
        <v>60</v>
      </c>
      <c r="B180" s="32">
        <v>51130</v>
      </c>
      <c r="C180" s="32" t="s">
        <v>276</v>
      </c>
      <c r="D180" s="33">
        <v>110000</v>
      </c>
      <c r="E180" s="33">
        <v>60000</v>
      </c>
      <c r="F180" s="33">
        <v>82000</v>
      </c>
      <c r="G180" s="107">
        <f t="shared" ref="G180:G183" si="48">F180-E180</f>
        <v>22000</v>
      </c>
      <c r="H180" s="108">
        <f t="shared" ref="H180:H184" si="49">SUM(F180-E180)/E180</f>
        <v>0.36666666666666664</v>
      </c>
    </row>
    <row r="181" spans="1:8" s="32" customFormat="1" x14ac:dyDescent="0.25">
      <c r="A181" s="32">
        <v>60</v>
      </c>
      <c r="B181" s="32">
        <v>51150</v>
      </c>
      <c r="C181" s="32" t="s">
        <v>157</v>
      </c>
      <c r="D181" s="33">
        <v>0</v>
      </c>
      <c r="E181" s="33">
        <v>0</v>
      </c>
      <c r="F181" s="33"/>
      <c r="G181" s="107">
        <f t="shared" si="48"/>
        <v>0</v>
      </c>
      <c r="H181" s="108"/>
    </row>
    <row r="182" spans="1:8" s="32" customFormat="1" x14ac:dyDescent="0.25">
      <c r="A182" s="32">
        <v>60</v>
      </c>
      <c r="B182" s="32">
        <v>51170</v>
      </c>
      <c r="C182" s="32" t="s">
        <v>158</v>
      </c>
      <c r="D182" s="33">
        <v>30000</v>
      </c>
      <c r="E182" s="33">
        <v>25000</v>
      </c>
      <c r="F182" s="33">
        <v>15000</v>
      </c>
      <c r="G182" s="107">
        <f t="shared" si="48"/>
        <v>-10000</v>
      </c>
      <c r="H182" s="108">
        <f t="shared" si="49"/>
        <v>-0.4</v>
      </c>
    </row>
    <row r="183" spans="1:8" s="59" customFormat="1" ht="15.75" thickBot="1" x14ac:dyDescent="0.3">
      <c r="A183" s="59">
        <v>60</v>
      </c>
      <c r="B183" s="59">
        <v>51180</v>
      </c>
      <c r="C183" s="59" t="s">
        <v>159</v>
      </c>
      <c r="D183" s="33">
        <v>5000</v>
      </c>
      <c r="E183" s="33">
        <v>5000</v>
      </c>
      <c r="F183" s="60">
        <v>5000</v>
      </c>
      <c r="G183" s="107">
        <f t="shared" si="48"/>
        <v>0</v>
      </c>
      <c r="H183" s="108">
        <f t="shared" si="49"/>
        <v>0</v>
      </c>
    </row>
    <row r="184" spans="1:8" s="62" customFormat="1" ht="15.75" thickTop="1" x14ac:dyDescent="0.25">
      <c r="C184" s="62" t="s">
        <v>30</v>
      </c>
      <c r="D184" s="63">
        <f t="shared" ref="D184" si="50">SUM(D179:D183)</f>
        <v>185000</v>
      </c>
      <c r="E184" s="63">
        <f t="shared" ref="E184:G184" si="51">SUM(E179:E183)</f>
        <v>120000</v>
      </c>
      <c r="F184" s="63">
        <f t="shared" si="51"/>
        <v>127000</v>
      </c>
      <c r="G184" s="63">
        <f t="shared" si="51"/>
        <v>7000</v>
      </c>
      <c r="H184" s="109">
        <f t="shared" si="49"/>
        <v>5.8333333333333334E-2</v>
      </c>
    </row>
    <row r="185" spans="1:8" s="32" customFormat="1" x14ac:dyDescent="0.25">
      <c r="D185" s="33"/>
      <c r="E185" s="33"/>
      <c r="F185" s="33"/>
      <c r="G185" s="33"/>
      <c r="H185" s="34"/>
    </row>
    <row r="186" spans="1:8" s="32" customFormat="1" x14ac:dyDescent="0.25">
      <c r="C186" s="32" t="s">
        <v>31</v>
      </c>
      <c r="D186" s="33"/>
      <c r="E186" s="33"/>
      <c r="F186" s="33"/>
      <c r="G186" s="33"/>
      <c r="H186" s="34"/>
    </row>
    <row r="187" spans="1:8" s="32" customFormat="1" x14ac:dyDescent="0.25">
      <c r="A187" s="32">
        <v>60</v>
      </c>
      <c r="B187" s="32">
        <v>52110</v>
      </c>
      <c r="C187" s="32" t="s">
        <v>160</v>
      </c>
      <c r="D187" s="33">
        <v>125000</v>
      </c>
      <c r="E187" s="33">
        <v>70000</v>
      </c>
      <c r="F187" s="33">
        <v>45000</v>
      </c>
      <c r="G187" s="107">
        <f t="shared" ref="G187" si="52">F187-E187</f>
        <v>-25000</v>
      </c>
      <c r="H187" s="108">
        <f t="shared" ref="H187" si="53">SUM(F187-E187)/E187</f>
        <v>-0.35714285714285715</v>
      </c>
    </row>
    <row r="188" spans="1:8" s="75" customFormat="1" ht="15.75" thickBot="1" x14ac:dyDescent="0.3">
      <c r="A188" s="75">
        <v>60</v>
      </c>
      <c r="B188" s="75">
        <v>52150</v>
      </c>
      <c r="C188" s="75" t="s">
        <v>161</v>
      </c>
      <c r="D188" s="76">
        <f>12000+24000+18000+18000+69000+18000+12000+12000+12000+18000+24000</f>
        <v>237000</v>
      </c>
      <c r="E188" s="76">
        <v>175000</v>
      </c>
      <c r="F188" s="76">
        <v>195800</v>
      </c>
      <c r="G188" s="107">
        <f t="shared" ref="G188" si="54">F188-E188</f>
        <v>20800</v>
      </c>
      <c r="H188" s="108">
        <f t="shared" ref="H188" si="55">SUM(F188-E188)/E188</f>
        <v>0.11885714285714286</v>
      </c>
    </row>
    <row r="189" spans="1:8" s="72" customFormat="1" hidden="1" x14ac:dyDescent="0.25">
      <c r="C189" s="72" t="s">
        <v>162</v>
      </c>
      <c r="D189" s="73">
        <v>0</v>
      </c>
      <c r="E189" s="73">
        <v>0</v>
      </c>
      <c r="F189" s="73"/>
      <c r="G189" s="73">
        <f>E189-D189</f>
        <v>0</v>
      </c>
      <c r="H189" s="74" t="e">
        <f>SUM(E189-D189)/D189</f>
        <v>#DIV/0!</v>
      </c>
    </row>
    <row r="190" spans="1:8" s="59" customFormat="1" ht="15.75" hidden="1" thickBot="1" x14ac:dyDescent="0.3">
      <c r="A190" s="59">
        <v>60</v>
      </c>
      <c r="B190" s="59">
        <v>52250</v>
      </c>
      <c r="C190" s="59" t="s">
        <v>163</v>
      </c>
      <c r="D190" s="33">
        <v>0</v>
      </c>
      <c r="E190" s="33">
        <v>0</v>
      </c>
      <c r="F190" s="60"/>
      <c r="G190" s="60">
        <f>E190-D190</f>
        <v>0</v>
      </c>
      <c r="H190" s="61" t="e">
        <f>SUM(E190-D190)/D190</f>
        <v>#DIV/0!</v>
      </c>
    </row>
    <row r="191" spans="1:8" s="62" customFormat="1" ht="15.75" thickTop="1" x14ac:dyDescent="0.25">
      <c r="C191" s="62" t="s">
        <v>32</v>
      </c>
      <c r="D191" s="63">
        <f t="shared" ref="D191" si="56">SUM(D187:D190)</f>
        <v>362000</v>
      </c>
      <c r="E191" s="63">
        <f>SUM(E187:E190)</f>
        <v>245000</v>
      </c>
      <c r="F191" s="63">
        <f t="shared" ref="F191:G191" si="57">SUM(F187:F190)</f>
        <v>240800</v>
      </c>
      <c r="G191" s="63">
        <f t="shared" si="57"/>
        <v>-4200</v>
      </c>
      <c r="H191" s="109">
        <f t="shared" ref="H191" si="58">SUM(F191-E191)/E191</f>
        <v>-1.7142857142857144E-2</v>
      </c>
    </row>
    <row r="192" spans="1:8" s="32" customFormat="1" x14ac:dyDescent="0.25">
      <c r="D192" s="33"/>
      <c r="E192" s="33"/>
      <c r="F192" s="33"/>
      <c r="G192" s="33"/>
      <c r="H192" s="34"/>
    </row>
    <row r="193" spans="1:8" s="32" customFormat="1" x14ac:dyDescent="0.25">
      <c r="C193" s="32" t="s">
        <v>33</v>
      </c>
      <c r="D193" s="33"/>
      <c r="E193" s="33"/>
      <c r="F193" s="33"/>
      <c r="G193" s="33"/>
      <c r="H193" s="34"/>
    </row>
    <row r="194" spans="1:8" s="32" customFormat="1" hidden="1" x14ac:dyDescent="0.25">
      <c r="A194" s="32">
        <v>60</v>
      </c>
      <c r="B194" s="32">
        <v>53110</v>
      </c>
      <c r="C194" s="32" t="s">
        <v>293</v>
      </c>
      <c r="D194" s="33">
        <v>8500</v>
      </c>
      <c r="E194" s="33">
        <v>0</v>
      </c>
      <c r="F194" s="33">
        <v>0</v>
      </c>
      <c r="G194" s="33"/>
      <c r="H194" s="34"/>
    </row>
    <row r="195" spans="1:8" s="32" customFormat="1" x14ac:dyDescent="0.25">
      <c r="A195" s="32">
        <v>60</v>
      </c>
      <c r="B195" s="32">
        <v>53130</v>
      </c>
      <c r="C195" s="32" t="s">
        <v>277</v>
      </c>
      <c r="D195" s="33">
        <v>5000</v>
      </c>
      <c r="E195" s="33">
        <v>4500</v>
      </c>
      <c r="F195" s="33">
        <v>4200</v>
      </c>
      <c r="G195" s="107">
        <f t="shared" ref="G195" si="59">F195-E195</f>
        <v>-300</v>
      </c>
      <c r="H195" s="108">
        <f t="shared" ref="H195" si="60">SUM(F195-E195)/E195</f>
        <v>-6.6666666666666666E-2</v>
      </c>
    </row>
    <row r="196" spans="1:8" s="32" customFormat="1" x14ac:dyDescent="0.25">
      <c r="A196" s="32">
        <v>60</v>
      </c>
      <c r="B196" s="32">
        <v>53140</v>
      </c>
      <c r="C196" s="32" t="s">
        <v>278</v>
      </c>
      <c r="D196" s="33">
        <v>6000</v>
      </c>
      <c r="E196" s="33">
        <v>5000</v>
      </c>
      <c r="F196" s="33">
        <v>4800</v>
      </c>
      <c r="G196" s="107">
        <f t="shared" ref="G196:G205" si="61">F196-E196</f>
        <v>-200</v>
      </c>
      <c r="H196" s="108">
        <f t="shared" ref="H196:H206" si="62">SUM(F196-E196)/E196</f>
        <v>-0.04</v>
      </c>
    </row>
    <row r="197" spans="1:8" s="32" customFormat="1" x14ac:dyDescent="0.25">
      <c r="A197" s="32">
        <v>60</v>
      </c>
      <c r="B197" s="32">
        <v>53143</v>
      </c>
      <c r="C197" s="32" t="s">
        <v>302</v>
      </c>
      <c r="D197" s="33">
        <v>12000</v>
      </c>
      <c r="E197" s="33">
        <v>12000</v>
      </c>
      <c r="F197" s="33">
        <v>12000</v>
      </c>
      <c r="G197" s="107">
        <f t="shared" si="61"/>
        <v>0</v>
      </c>
      <c r="H197" s="108">
        <f t="shared" si="62"/>
        <v>0</v>
      </c>
    </row>
    <row r="198" spans="1:8" s="32" customFormat="1" x14ac:dyDescent="0.25">
      <c r="A198" s="32">
        <v>60</v>
      </c>
      <c r="B198" s="32">
        <v>53146</v>
      </c>
      <c r="C198" s="32" t="s">
        <v>303</v>
      </c>
      <c r="D198" s="33">
        <v>6000</v>
      </c>
      <c r="E198" s="33">
        <v>5000</v>
      </c>
      <c r="F198" s="33">
        <v>5000</v>
      </c>
      <c r="G198" s="107">
        <f t="shared" si="61"/>
        <v>0</v>
      </c>
      <c r="H198" s="108">
        <f t="shared" si="62"/>
        <v>0</v>
      </c>
    </row>
    <row r="199" spans="1:8" s="32" customFormat="1" x14ac:dyDescent="0.25">
      <c r="A199" s="32">
        <v>60</v>
      </c>
      <c r="B199" s="32">
        <v>53150</v>
      </c>
      <c r="C199" s="32" t="s">
        <v>164</v>
      </c>
      <c r="D199" s="33">
        <v>15000</v>
      </c>
      <c r="E199" s="33">
        <v>12000</v>
      </c>
      <c r="F199" s="33">
        <v>10000</v>
      </c>
      <c r="G199" s="107">
        <f t="shared" si="61"/>
        <v>-2000</v>
      </c>
      <c r="H199" s="108">
        <f t="shared" si="62"/>
        <v>-0.16666666666666666</v>
      </c>
    </row>
    <row r="200" spans="1:8" s="32" customFormat="1" x14ac:dyDescent="0.25">
      <c r="A200" s="32">
        <v>60</v>
      </c>
      <c r="B200" s="32">
        <v>53170</v>
      </c>
      <c r="C200" s="32" t="s">
        <v>279</v>
      </c>
      <c r="D200" s="33">
        <v>15000</v>
      </c>
      <c r="E200" s="33">
        <v>12000</v>
      </c>
      <c r="F200" s="33">
        <v>10000</v>
      </c>
      <c r="G200" s="107">
        <f t="shared" si="61"/>
        <v>-2000</v>
      </c>
      <c r="H200" s="108">
        <f t="shared" si="62"/>
        <v>-0.16666666666666666</v>
      </c>
    </row>
    <row r="201" spans="1:8" s="32" customFormat="1" x14ac:dyDescent="0.25">
      <c r="A201" s="32">
        <v>60</v>
      </c>
      <c r="B201" s="32">
        <v>53190</v>
      </c>
      <c r="C201" s="32" t="s">
        <v>165</v>
      </c>
      <c r="D201" s="33">
        <v>4800</v>
      </c>
      <c r="E201" s="33">
        <v>3600</v>
      </c>
      <c r="F201" s="33">
        <v>0</v>
      </c>
      <c r="G201" s="107">
        <f t="shared" si="61"/>
        <v>-3600</v>
      </c>
      <c r="H201" s="108">
        <f t="shared" si="62"/>
        <v>-1</v>
      </c>
    </row>
    <row r="202" spans="1:8" s="32" customFormat="1" x14ac:dyDescent="0.25">
      <c r="A202" s="32">
        <v>60</v>
      </c>
      <c r="B202" s="32">
        <v>53200</v>
      </c>
      <c r="C202" s="32" t="s">
        <v>166</v>
      </c>
      <c r="D202" s="33">
        <v>4800</v>
      </c>
      <c r="E202" s="33">
        <v>3600</v>
      </c>
      <c r="F202" s="33">
        <v>1800</v>
      </c>
      <c r="G202" s="107">
        <f t="shared" si="61"/>
        <v>-1800</v>
      </c>
      <c r="H202" s="108">
        <f t="shared" si="62"/>
        <v>-0.5</v>
      </c>
    </row>
    <row r="203" spans="1:8" s="32" customFormat="1" x14ac:dyDescent="0.25">
      <c r="A203" s="32">
        <v>60</v>
      </c>
      <c r="B203" s="32">
        <v>53205</v>
      </c>
      <c r="C203" s="32" t="s">
        <v>304</v>
      </c>
      <c r="D203" s="33">
        <v>4800</v>
      </c>
      <c r="E203" s="33">
        <v>3600</v>
      </c>
      <c r="F203" s="33">
        <v>1800</v>
      </c>
      <c r="G203" s="107">
        <f t="shared" si="61"/>
        <v>-1800</v>
      </c>
      <c r="H203" s="108">
        <f t="shared" si="62"/>
        <v>-0.5</v>
      </c>
    </row>
    <row r="204" spans="1:8" s="32" customFormat="1" x14ac:dyDescent="0.25">
      <c r="A204" s="32">
        <v>60</v>
      </c>
      <c r="B204" s="32">
        <v>53210</v>
      </c>
      <c r="C204" s="32" t="s">
        <v>280</v>
      </c>
      <c r="D204" s="33">
        <v>11000</v>
      </c>
      <c r="E204" s="33">
        <v>10000</v>
      </c>
      <c r="F204" s="33">
        <v>10000</v>
      </c>
      <c r="G204" s="107">
        <f t="shared" si="61"/>
        <v>0</v>
      </c>
      <c r="H204" s="108">
        <f t="shared" si="62"/>
        <v>0</v>
      </c>
    </row>
    <row r="205" spans="1:8" s="59" customFormat="1" ht="15.75" thickBot="1" x14ac:dyDescent="0.3">
      <c r="A205" s="59">
        <v>60</v>
      </c>
      <c r="B205" s="59">
        <v>53230</v>
      </c>
      <c r="C205" s="59" t="s">
        <v>167</v>
      </c>
      <c r="D205" s="33">
        <f>5000+2400+3600+2400+2400+2400+1200+4000+1000+1200+600</f>
        <v>26200</v>
      </c>
      <c r="E205" s="33">
        <v>21200</v>
      </c>
      <c r="F205" s="60">
        <v>19000</v>
      </c>
      <c r="G205" s="107">
        <f t="shared" si="61"/>
        <v>-2200</v>
      </c>
      <c r="H205" s="108">
        <f t="shared" si="62"/>
        <v>-0.10377358490566038</v>
      </c>
    </row>
    <row r="206" spans="1:8" s="62" customFormat="1" ht="15.75" thickTop="1" x14ac:dyDescent="0.25">
      <c r="C206" s="62" t="s">
        <v>34</v>
      </c>
      <c r="D206" s="63">
        <f>SUM(D194:D205)</f>
        <v>119100</v>
      </c>
      <c r="E206" s="63">
        <f>SUM(E194:E205)</f>
        <v>92500</v>
      </c>
      <c r="F206" s="63">
        <f>SUM(F194:F205)</f>
        <v>78600</v>
      </c>
      <c r="G206" s="63">
        <f t="shared" ref="G206" si="63">SUM(G194:G205)</f>
        <v>-13900</v>
      </c>
      <c r="H206" s="109">
        <f t="shared" si="62"/>
        <v>-0.15027027027027026</v>
      </c>
    </row>
    <row r="207" spans="1:8" s="32" customFormat="1" x14ac:dyDescent="0.25">
      <c r="D207" s="33"/>
      <c r="E207" s="33"/>
      <c r="F207" s="33"/>
      <c r="G207" s="33"/>
      <c r="H207" s="34"/>
    </row>
    <row r="208" spans="1:8" s="32" customFormat="1" x14ac:dyDescent="0.25">
      <c r="C208" s="32" t="s">
        <v>35</v>
      </c>
      <c r="D208" s="33"/>
      <c r="E208" s="33"/>
      <c r="F208" s="33"/>
      <c r="G208" s="33"/>
      <c r="H208" s="34"/>
    </row>
    <row r="209" spans="1:8" s="32" customFormat="1" hidden="1" x14ac:dyDescent="0.25">
      <c r="A209" s="32">
        <v>60</v>
      </c>
      <c r="B209" s="32">
        <v>54110</v>
      </c>
      <c r="C209" s="32" t="s">
        <v>168</v>
      </c>
      <c r="D209" s="33">
        <v>0</v>
      </c>
      <c r="E209" s="33">
        <v>0</v>
      </c>
      <c r="F209" s="33"/>
      <c r="G209" s="33">
        <f t="shared" ref="G209" si="64">E209-D209</f>
        <v>0</v>
      </c>
      <c r="H209" s="34" t="e">
        <f t="shared" ref="H209" si="65">SUM(E209-D209)/D209</f>
        <v>#DIV/0!</v>
      </c>
    </row>
    <row r="210" spans="1:8" s="32" customFormat="1" x14ac:dyDescent="0.25">
      <c r="A210" s="32">
        <v>60</v>
      </c>
      <c r="B210" s="32">
        <v>54130</v>
      </c>
      <c r="C210" s="32" t="s">
        <v>169</v>
      </c>
      <c r="D210" s="33">
        <v>1200</v>
      </c>
      <c r="E210" s="33">
        <v>1000</v>
      </c>
      <c r="F210" s="33">
        <v>1200</v>
      </c>
      <c r="G210" s="107">
        <f t="shared" ref="G210" si="66">F210-E210</f>
        <v>200</v>
      </c>
      <c r="H210" s="108">
        <f t="shared" ref="H210" si="67">SUM(F210-E210)/E210</f>
        <v>0.2</v>
      </c>
    </row>
    <row r="211" spans="1:8" s="32" customFormat="1" x14ac:dyDescent="0.25">
      <c r="A211" s="32">
        <v>60</v>
      </c>
      <c r="B211" s="32">
        <v>54150</v>
      </c>
      <c r="C211" s="32" t="s">
        <v>170</v>
      </c>
      <c r="D211" s="33">
        <v>3000</v>
      </c>
      <c r="E211" s="33">
        <v>3600</v>
      </c>
      <c r="F211" s="33">
        <v>1200</v>
      </c>
      <c r="G211" s="107">
        <f t="shared" ref="G211:G218" si="68">F211-E211</f>
        <v>-2400</v>
      </c>
      <c r="H211" s="108">
        <f t="shared" ref="H211:H219" si="69">SUM(F211-E211)/E211</f>
        <v>-0.66666666666666663</v>
      </c>
    </row>
    <row r="212" spans="1:8" s="32" customFormat="1" x14ac:dyDescent="0.25">
      <c r="A212" s="32">
        <v>60</v>
      </c>
      <c r="B212" s="32">
        <v>54170</v>
      </c>
      <c r="C212" s="32" t="s">
        <v>171</v>
      </c>
      <c r="D212" s="33">
        <v>1200</v>
      </c>
      <c r="E212" s="33">
        <v>1000</v>
      </c>
      <c r="F212" s="33">
        <v>1200</v>
      </c>
      <c r="G212" s="107">
        <f t="shared" si="68"/>
        <v>200</v>
      </c>
      <c r="H212" s="108">
        <f t="shared" si="69"/>
        <v>0.2</v>
      </c>
    </row>
    <row r="213" spans="1:8" s="32" customFormat="1" x14ac:dyDescent="0.25">
      <c r="A213" s="32">
        <v>60</v>
      </c>
      <c r="B213" s="32">
        <v>54190</v>
      </c>
      <c r="C213" s="32" t="s">
        <v>172</v>
      </c>
      <c r="D213" s="33">
        <v>1200</v>
      </c>
      <c r="E213" s="33">
        <v>1200</v>
      </c>
      <c r="F213" s="33">
        <v>1200</v>
      </c>
      <c r="G213" s="107">
        <f t="shared" si="68"/>
        <v>0</v>
      </c>
      <c r="H213" s="108">
        <f t="shared" si="69"/>
        <v>0</v>
      </c>
    </row>
    <row r="214" spans="1:8" s="32" customFormat="1" hidden="1" x14ac:dyDescent="0.25">
      <c r="C214" s="32" t="s">
        <v>173</v>
      </c>
      <c r="D214" s="69"/>
      <c r="E214" s="69"/>
      <c r="F214" s="69"/>
      <c r="G214" s="107">
        <f t="shared" si="68"/>
        <v>0</v>
      </c>
      <c r="H214" s="108" t="e">
        <f t="shared" si="69"/>
        <v>#DIV/0!</v>
      </c>
    </row>
    <row r="215" spans="1:8" s="32" customFormat="1" x14ac:dyDescent="0.25">
      <c r="A215" s="32">
        <v>60</v>
      </c>
      <c r="B215" s="32">
        <v>54230</v>
      </c>
      <c r="C215" s="32" t="s">
        <v>174</v>
      </c>
      <c r="D215" s="33">
        <f>3800+1800+1500+1400+2400</f>
        <v>10900</v>
      </c>
      <c r="E215" s="33">
        <v>22900</v>
      </c>
      <c r="F215" s="33">
        <v>21500</v>
      </c>
      <c r="G215" s="107">
        <f t="shared" si="68"/>
        <v>-1400</v>
      </c>
      <c r="H215" s="108">
        <f t="shared" si="69"/>
        <v>-6.1135371179039298E-2</v>
      </c>
    </row>
    <row r="216" spans="1:8" s="32" customFormat="1" hidden="1" x14ac:dyDescent="0.25">
      <c r="C216" s="32" t="s">
        <v>175</v>
      </c>
      <c r="D216" s="69"/>
      <c r="E216" s="69"/>
      <c r="F216" s="69"/>
      <c r="G216" s="107">
        <f t="shared" si="68"/>
        <v>0</v>
      </c>
      <c r="H216" s="108" t="e">
        <f t="shared" si="69"/>
        <v>#DIV/0!</v>
      </c>
    </row>
    <row r="217" spans="1:8" s="32" customFormat="1" x14ac:dyDescent="0.25">
      <c r="A217" s="32">
        <v>60</v>
      </c>
      <c r="B217" s="32">
        <v>54270</v>
      </c>
      <c r="C217" s="32" t="s">
        <v>176</v>
      </c>
      <c r="D217" s="33">
        <v>1000</v>
      </c>
      <c r="E217" s="33">
        <v>1000</v>
      </c>
      <c r="F217" s="33">
        <v>1000</v>
      </c>
      <c r="G217" s="107">
        <f t="shared" si="68"/>
        <v>0</v>
      </c>
      <c r="H217" s="108">
        <f t="shared" si="69"/>
        <v>0</v>
      </c>
    </row>
    <row r="218" spans="1:8" s="59" customFormat="1" ht="15.75" thickBot="1" x14ac:dyDescent="0.3">
      <c r="A218" s="59">
        <v>60</v>
      </c>
      <c r="B218" s="59">
        <v>54290</v>
      </c>
      <c r="C218" s="59" t="s">
        <v>177</v>
      </c>
      <c r="D218" s="33">
        <v>1000</v>
      </c>
      <c r="E218" s="33">
        <v>1000</v>
      </c>
      <c r="F218" s="60">
        <v>1000</v>
      </c>
      <c r="G218" s="107">
        <f t="shared" si="68"/>
        <v>0</v>
      </c>
      <c r="H218" s="108">
        <f t="shared" si="69"/>
        <v>0</v>
      </c>
    </row>
    <row r="219" spans="1:8" s="62" customFormat="1" ht="15.75" thickTop="1" x14ac:dyDescent="0.25">
      <c r="C219" s="62" t="s">
        <v>36</v>
      </c>
      <c r="D219" s="63">
        <f t="shared" ref="D219" si="70">SUM(D209:D218)</f>
        <v>19500</v>
      </c>
      <c r="E219" s="63">
        <f t="shared" ref="E219:F219" si="71">SUM(E209:E218)</f>
        <v>31700</v>
      </c>
      <c r="F219" s="63">
        <f t="shared" si="71"/>
        <v>28300</v>
      </c>
      <c r="G219" s="63">
        <f>SUM(G209:G218)</f>
        <v>-3400</v>
      </c>
      <c r="H219" s="109">
        <f t="shared" si="69"/>
        <v>-0.10725552050473186</v>
      </c>
    </row>
    <row r="220" spans="1:8" s="32" customFormat="1" x14ac:dyDescent="0.25">
      <c r="D220" s="33"/>
      <c r="E220" s="33"/>
      <c r="F220" s="33"/>
      <c r="G220" s="33"/>
      <c r="H220" s="34"/>
    </row>
    <row r="221" spans="1:8" s="32" customFormat="1" x14ac:dyDescent="0.25">
      <c r="C221" s="32" t="s">
        <v>37</v>
      </c>
      <c r="D221" s="33"/>
      <c r="E221" s="33"/>
      <c r="F221" s="33"/>
      <c r="G221" s="33"/>
      <c r="H221" s="34"/>
    </row>
    <row r="222" spans="1:8" s="32" customFormat="1" x14ac:dyDescent="0.25">
      <c r="A222" s="32">
        <v>60</v>
      </c>
      <c r="B222" s="32">
        <v>55110</v>
      </c>
      <c r="C222" s="32" t="s">
        <v>282</v>
      </c>
      <c r="D222" s="33">
        <v>4000</v>
      </c>
      <c r="E222" s="33">
        <v>2000</v>
      </c>
      <c r="F222" s="33">
        <v>2000</v>
      </c>
      <c r="G222" s="107">
        <f t="shared" ref="G222" si="72">F222-E222</f>
        <v>0</v>
      </c>
      <c r="H222" s="108">
        <f t="shared" ref="H222" si="73">SUM(F222-E222)/E222</f>
        <v>0</v>
      </c>
    </row>
    <row r="223" spans="1:8" s="32" customFormat="1" x14ac:dyDescent="0.25">
      <c r="A223" s="32">
        <v>60</v>
      </c>
      <c r="B223" s="32">
        <v>55120</v>
      </c>
      <c r="C223" s="32" t="s">
        <v>281</v>
      </c>
      <c r="D223" s="33">
        <v>4000</v>
      </c>
      <c r="E223" s="33">
        <v>2500</v>
      </c>
      <c r="F223" s="33">
        <v>2500</v>
      </c>
      <c r="G223" s="107">
        <f t="shared" ref="G223:G226" si="74">F223-E223</f>
        <v>0</v>
      </c>
      <c r="H223" s="108">
        <f t="shared" ref="H223:H227" si="75">SUM(F223-E223)/E223</f>
        <v>0</v>
      </c>
    </row>
    <row r="224" spans="1:8" s="32" customFormat="1" hidden="1" x14ac:dyDescent="0.25">
      <c r="A224" s="32">
        <v>60</v>
      </c>
      <c r="B224" s="32">
        <v>55130</v>
      </c>
      <c r="C224" s="32" t="s">
        <v>283</v>
      </c>
      <c r="D224" s="33">
        <v>500</v>
      </c>
      <c r="E224" s="33">
        <v>0</v>
      </c>
      <c r="F224" s="33">
        <v>0</v>
      </c>
      <c r="G224" s="107">
        <f t="shared" si="74"/>
        <v>0</v>
      </c>
      <c r="H224" s="108"/>
    </row>
    <row r="225" spans="1:8" s="32" customFormat="1" x14ac:dyDescent="0.25">
      <c r="A225" s="32">
        <v>60</v>
      </c>
      <c r="B225" s="32">
        <v>55140</v>
      </c>
      <c r="C225" s="32" t="s">
        <v>178</v>
      </c>
      <c r="D225" s="33">
        <v>3000</v>
      </c>
      <c r="E225" s="33">
        <v>1500</v>
      </c>
      <c r="F225" s="33">
        <v>1500</v>
      </c>
      <c r="G225" s="107">
        <f t="shared" si="74"/>
        <v>0</v>
      </c>
      <c r="H225" s="108">
        <f t="shared" si="75"/>
        <v>0</v>
      </c>
    </row>
    <row r="226" spans="1:8" s="59" customFormat="1" ht="15.75" thickBot="1" x14ac:dyDescent="0.3">
      <c r="A226" s="59">
        <v>60</v>
      </c>
      <c r="B226" s="59">
        <v>55150</v>
      </c>
      <c r="C226" s="59" t="s">
        <v>179</v>
      </c>
      <c r="D226" s="33">
        <v>10000</v>
      </c>
      <c r="E226" s="33">
        <v>6500</v>
      </c>
      <c r="F226" s="60">
        <v>6500</v>
      </c>
      <c r="G226" s="107">
        <f t="shared" si="74"/>
        <v>0</v>
      </c>
      <c r="H226" s="108">
        <f t="shared" si="75"/>
        <v>0</v>
      </c>
    </row>
    <row r="227" spans="1:8" s="62" customFormat="1" ht="15.75" thickTop="1" x14ac:dyDescent="0.25">
      <c r="C227" s="62" t="s">
        <v>38</v>
      </c>
      <c r="D227" s="63">
        <f t="shared" ref="D227" si="76">SUM(D222:D226)</f>
        <v>21500</v>
      </c>
      <c r="E227" s="63">
        <f t="shared" ref="E227:F227" si="77">SUM(E222:E226)</f>
        <v>12500</v>
      </c>
      <c r="F227" s="63">
        <f t="shared" si="77"/>
        <v>12500</v>
      </c>
      <c r="G227" s="63">
        <f>SUM(G222:G226)</f>
        <v>0</v>
      </c>
      <c r="H227" s="109">
        <f t="shared" si="75"/>
        <v>0</v>
      </c>
    </row>
    <row r="228" spans="1:8" s="32" customFormat="1" x14ac:dyDescent="0.25">
      <c r="D228" s="33"/>
      <c r="E228" s="33"/>
      <c r="F228" s="33"/>
      <c r="G228" s="33"/>
      <c r="H228" s="34"/>
    </row>
    <row r="229" spans="1:8" s="32" customFormat="1" x14ac:dyDescent="0.25">
      <c r="C229" s="32" t="s">
        <v>39</v>
      </c>
      <c r="D229" s="33"/>
      <c r="E229" s="33"/>
      <c r="F229" s="33"/>
      <c r="G229" s="33"/>
      <c r="H229" s="34"/>
    </row>
    <row r="230" spans="1:8" s="32" customFormat="1" x14ac:dyDescent="0.25">
      <c r="A230" s="32">
        <v>60</v>
      </c>
      <c r="B230" s="32">
        <v>56110</v>
      </c>
      <c r="C230" s="32" t="s">
        <v>180</v>
      </c>
      <c r="D230" s="33">
        <v>18800</v>
      </c>
      <c r="E230" s="33">
        <v>24000</v>
      </c>
      <c r="F230" s="33">
        <v>20000</v>
      </c>
      <c r="G230" s="107">
        <f t="shared" ref="G230" si="78">F230-E230</f>
        <v>-4000</v>
      </c>
      <c r="H230" s="108">
        <f t="shared" ref="H230" si="79">SUM(F230-E230)/E230</f>
        <v>-0.16666666666666666</v>
      </c>
    </row>
    <row r="231" spans="1:8" s="32" customFormat="1" x14ac:dyDescent="0.25">
      <c r="A231" s="32">
        <v>60</v>
      </c>
      <c r="B231" s="32">
        <v>56115</v>
      </c>
      <c r="C231" s="32" t="s">
        <v>305</v>
      </c>
      <c r="D231" s="33">
        <v>3000</v>
      </c>
      <c r="E231" s="33">
        <v>12000</v>
      </c>
      <c r="F231" s="33">
        <v>10000</v>
      </c>
      <c r="G231" s="107">
        <f t="shared" ref="G231:G233" si="80">F231-E231</f>
        <v>-2000</v>
      </c>
      <c r="H231" s="108">
        <f t="shared" ref="H231:H236" si="81">SUM(F231-E231)/E231</f>
        <v>-0.16666666666666666</v>
      </c>
    </row>
    <row r="232" spans="1:8" s="32" customFormat="1" x14ac:dyDescent="0.25">
      <c r="A232" s="32">
        <v>60</v>
      </c>
      <c r="B232" s="32">
        <v>56120</v>
      </c>
      <c r="C232" s="32" t="s">
        <v>181</v>
      </c>
      <c r="D232" s="33">
        <v>9700</v>
      </c>
      <c r="E232" s="33">
        <v>4000</v>
      </c>
      <c r="F232" s="33">
        <v>4000</v>
      </c>
      <c r="G232" s="107">
        <f t="shared" si="80"/>
        <v>0</v>
      </c>
      <c r="H232" s="108">
        <f t="shared" si="81"/>
        <v>0</v>
      </c>
    </row>
    <row r="233" spans="1:8" s="59" customFormat="1" ht="15.75" thickBot="1" x14ac:dyDescent="0.3">
      <c r="A233" s="59">
        <v>60</v>
      </c>
      <c r="B233" s="59">
        <v>56130</v>
      </c>
      <c r="C233" s="59" t="s">
        <v>182</v>
      </c>
      <c r="D233" s="33">
        <v>5000</v>
      </c>
      <c r="E233" s="33">
        <v>5000</v>
      </c>
      <c r="F233" s="60">
        <v>5000</v>
      </c>
      <c r="G233" s="107">
        <f t="shared" si="80"/>
        <v>0</v>
      </c>
      <c r="H233" s="108">
        <f t="shared" si="81"/>
        <v>0</v>
      </c>
    </row>
    <row r="234" spans="1:8" s="62" customFormat="1" ht="15.75" thickTop="1" x14ac:dyDescent="0.25">
      <c r="C234" s="62" t="s">
        <v>40</v>
      </c>
      <c r="D234" s="63">
        <f>SUM(D230:D233)</f>
        <v>36500</v>
      </c>
      <c r="E234" s="63">
        <f>SUM(E230:E233)</f>
        <v>45000</v>
      </c>
      <c r="F234" s="63">
        <f>SUM(F230:F233)</f>
        <v>39000</v>
      </c>
      <c r="G234" s="63">
        <f>SUM(G230:G233)</f>
        <v>-6000</v>
      </c>
      <c r="H234" s="109">
        <f t="shared" si="81"/>
        <v>-0.13333333333333333</v>
      </c>
    </row>
    <row r="235" spans="1:8" s="59" customFormat="1" ht="15.75" thickBot="1" x14ac:dyDescent="0.3">
      <c r="D235" s="60"/>
      <c r="E235" s="60"/>
      <c r="F235" s="60"/>
      <c r="G235" s="60"/>
      <c r="H235" s="61"/>
    </row>
    <row r="236" spans="1:8" s="62" customFormat="1" ht="15.75" thickTop="1" x14ac:dyDescent="0.25">
      <c r="C236" s="62" t="s">
        <v>41</v>
      </c>
      <c r="D236" s="63">
        <f>D176+D184+D191+D206+D219+D227+D234</f>
        <v>827075</v>
      </c>
      <c r="E236" s="63">
        <f>E176+E184+E191+E206+E219+E227+E234</f>
        <v>607600</v>
      </c>
      <c r="F236" s="63">
        <f t="shared" ref="F236:G236" si="82">F176+F184+F191+F206+F219+F227+F234</f>
        <v>592750</v>
      </c>
      <c r="G236" s="63">
        <f t="shared" si="82"/>
        <v>-14850</v>
      </c>
      <c r="H236" s="109">
        <f t="shared" si="81"/>
        <v>-2.4440421329822253E-2</v>
      </c>
    </row>
    <row r="237" spans="1:8" s="37" customFormat="1" x14ac:dyDescent="0.25">
      <c r="D237" s="38"/>
      <c r="E237" s="38"/>
      <c r="F237" s="38"/>
      <c r="G237" s="38"/>
      <c r="H237" s="39"/>
    </row>
    <row r="238" spans="1:8" s="35" customFormat="1" ht="18.75" x14ac:dyDescent="0.3">
      <c r="C238" s="35" t="s">
        <v>42</v>
      </c>
      <c r="H238" s="36"/>
    </row>
    <row r="239" spans="1:8" s="40" customFormat="1" x14ac:dyDescent="0.25">
      <c r="D239" s="41"/>
      <c r="E239" s="41"/>
      <c r="F239" s="41"/>
      <c r="G239" s="41"/>
      <c r="H239" s="42"/>
    </row>
    <row r="240" spans="1:8" s="40" customFormat="1" x14ac:dyDescent="0.25">
      <c r="A240" s="40">
        <v>70</v>
      </c>
      <c r="B240" s="40">
        <v>50110</v>
      </c>
      <c r="C240" s="40" t="s">
        <v>67</v>
      </c>
      <c r="D240" s="41">
        <v>5850</v>
      </c>
      <c r="E240" s="41">
        <v>2000</v>
      </c>
      <c r="F240" s="41">
        <v>5000</v>
      </c>
      <c r="G240" s="110">
        <f t="shared" ref="G240" si="83">F240-E240</f>
        <v>3000</v>
      </c>
      <c r="H240" s="111">
        <f t="shared" ref="H240" si="84">SUM(F240-E240)/E240</f>
        <v>1.5</v>
      </c>
    </row>
    <row r="241" spans="1:8" s="40" customFormat="1" x14ac:dyDescent="0.25">
      <c r="A241" s="40">
        <v>70</v>
      </c>
      <c r="B241" s="40">
        <v>50125</v>
      </c>
      <c r="C241" s="40" t="s">
        <v>265</v>
      </c>
      <c r="D241" s="41">
        <v>14030</v>
      </c>
      <c r="E241" s="41">
        <v>13890</v>
      </c>
      <c r="F241" s="41">
        <v>20207</v>
      </c>
      <c r="G241" s="110">
        <f t="shared" ref="G241:G254" si="85">F241-E241</f>
        <v>6317</v>
      </c>
      <c r="H241" s="111">
        <f t="shared" ref="H241:H254" si="86">SUM(F241-E241)/E241</f>
        <v>0.45478761699064074</v>
      </c>
    </row>
    <row r="242" spans="1:8" s="40" customFormat="1" x14ac:dyDescent="0.25">
      <c r="A242" s="40">
        <v>70</v>
      </c>
      <c r="B242" s="40">
        <v>50150</v>
      </c>
      <c r="C242" s="40" t="s">
        <v>183</v>
      </c>
      <c r="D242" s="41">
        <v>3300</v>
      </c>
      <c r="E242" s="41">
        <v>3300</v>
      </c>
      <c r="F242" s="41">
        <v>2925</v>
      </c>
      <c r="G242" s="110">
        <f t="shared" si="85"/>
        <v>-375</v>
      </c>
      <c r="H242" s="111">
        <f t="shared" si="86"/>
        <v>-0.11363636363636363</v>
      </c>
    </row>
    <row r="243" spans="1:8" s="40" customFormat="1" x14ac:dyDescent="0.25">
      <c r="A243" s="40">
        <v>70</v>
      </c>
      <c r="B243" s="40">
        <v>50170</v>
      </c>
      <c r="C243" s="40" t="s">
        <v>184</v>
      </c>
      <c r="D243" s="41">
        <v>25140</v>
      </c>
      <c r="E243" s="41">
        <v>25000</v>
      </c>
      <c r="F243" s="41">
        <v>25000</v>
      </c>
      <c r="G243" s="110">
        <f t="shared" si="85"/>
        <v>0</v>
      </c>
      <c r="H243" s="111">
        <f t="shared" si="86"/>
        <v>0</v>
      </c>
    </row>
    <row r="244" spans="1:8" s="40" customFormat="1" x14ac:dyDescent="0.25">
      <c r="A244" s="40">
        <v>70</v>
      </c>
      <c r="B244" s="40">
        <v>50190</v>
      </c>
      <c r="C244" s="40" t="s">
        <v>185</v>
      </c>
      <c r="D244" s="41">
        <v>33540</v>
      </c>
      <c r="E244" s="41">
        <v>33000</v>
      </c>
      <c r="F244" s="41">
        <v>34200</v>
      </c>
      <c r="G244" s="110">
        <f t="shared" si="85"/>
        <v>1200</v>
      </c>
      <c r="H244" s="111">
        <f t="shared" si="86"/>
        <v>3.6363636363636362E-2</v>
      </c>
    </row>
    <row r="245" spans="1:8" s="40" customFormat="1" x14ac:dyDescent="0.25">
      <c r="A245" s="40">
        <v>70</v>
      </c>
      <c r="B245" s="40">
        <v>50210</v>
      </c>
      <c r="C245" s="40" t="s">
        <v>186</v>
      </c>
      <c r="D245" s="41">
        <v>12000</v>
      </c>
      <c r="E245" s="41">
        <v>6000</v>
      </c>
      <c r="F245" s="41">
        <v>4000</v>
      </c>
      <c r="G245" s="110">
        <f t="shared" si="85"/>
        <v>-2000</v>
      </c>
      <c r="H245" s="111">
        <f t="shared" si="86"/>
        <v>-0.33333333333333331</v>
      </c>
    </row>
    <row r="246" spans="1:8" s="40" customFormat="1" x14ac:dyDescent="0.25">
      <c r="A246" s="40">
        <v>70</v>
      </c>
      <c r="B246" s="40">
        <v>50230</v>
      </c>
      <c r="C246" s="40" t="s">
        <v>187</v>
      </c>
      <c r="D246" s="41">
        <v>4000</v>
      </c>
      <c r="E246" s="41">
        <v>4000</v>
      </c>
      <c r="F246" s="41">
        <v>4000</v>
      </c>
      <c r="G246" s="110">
        <f t="shared" si="85"/>
        <v>0</v>
      </c>
      <c r="H246" s="111">
        <f t="shared" si="86"/>
        <v>0</v>
      </c>
    </row>
    <row r="247" spans="1:8" s="40" customFormat="1" x14ac:dyDescent="0.25">
      <c r="A247" s="40">
        <v>70</v>
      </c>
      <c r="B247" s="40">
        <v>50250</v>
      </c>
      <c r="C247" s="40" t="s">
        <v>188</v>
      </c>
      <c r="D247" s="41">
        <v>11802</v>
      </c>
      <c r="E247" s="41">
        <v>11000</v>
      </c>
      <c r="F247" s="41">
        <v>11000</v>
      </c>
      <c r="G247" s="110">
        <f t="shared" si="85"/>
        <v>0</v>
      </c>
      <c r="H247" s="111">
        <f t="shared" si="86"/>
        <v>0</v>
      </c>
    </row>
    <row r="248" spans="1:8" s="40" customFormat="1" hidden="1" x14ac:dyDescent="0.25">
      <c r="C248" s="40" t="s">
        <v>189</v>
      </c>
      <c r="D248" s="69">
        <v>0</v>
      </c>
      <c r="E248" s="69"/>
      <c r="F248" s="69"/>
      <c r="G248" s="110">
        <f t="shared" si="85"/>
        <v>0</v>
      </c>
      <c r="H248" s="111" t="e">
        <f t="shared" si="86"/>
        <v>#DIV/0!</v>
      </c>
    </row>
    <row r="249" spans="1:8" s="40" customFormat="1" hidden="1" x14ac:dyDescent="0.25">
      <c r="C249" s="40" t="s">
        <v>190</v>
      </c>
      <c r="D249" s="69">
        <v>0</v>
      </c>
      <c r="E249" s="69"/>
      <c r="F249" s="69"/>
      <c r="G249" s="110">
        <f t="shared" si="85"/>
        <v>0</v>
      </c>
      <c r="H249" s="111" t="e">
        <f t="shared" si="86"/>
        <v>#DIV/0!</v>
      </c>
    </row>
    <row r="250" spans="1:8" s="40" customFormat="1" x14ac:dyDescent="0.25">
      <c r="A250" s="40">
        <v>70</v>
      </c>
      <c r="B250" s="40">
        <v>50310</v>
      </c>
      <c r="C250" s="40" t="s">
        <v>191</v>
      </c>
      <c r="D250" s="41">
        <v>150</v>
      </c>
      <c r="E250" s="41">
        <v>0</v>
      </c>
      <c r="F250" s="41"/>
      <c r="G250" s="110">
        <f t="shared" si="85"/>
        <v>0</v>
      </c>
      <c r="H250" s="111" t="e">
        <f t="shared" si="86"/>
        <v>#DIV/0!</v>
      </c>
    </row>
    <row r="251" spans="1:8" s="40" customFormat="1" x14ac:dyDescent="0.25">
      <c r="A251" s="40">
        <v>70</v>
      </c>
      <c r="B251" s="40">
        <v>50330</v>
      </c>
      <c r="C251" s="40" t="s">
        <v>192</v>
      </c>
      <c r="D251" s="41">
        <v>5000</v>
      </c>
      <c r="E251" s="41">
        <v>6000</v>
      </c>
      <c r="F251" s="41">
        <v>6000</v>
      </c>
      <c r="G251" s="110">
        <f t="shared" si="85"/>
        <v>0</v>
      </c>
      <c r="H251" s="111">
        <f t="shared" si="86"/>
        <v>0</v>
      </c>
    </row>
    <row r="252" spans="1:8" s="40" customFormat="1" hidden="1" x14ac:dyDescent="0.25">
      <c r="C252" s="40" t="s">
        <v>193</v>
      </c>
      <c r="D252" s="69">
        <v>0</v>
      </c>
      <c r="E252" s="69"/>
      <c r="F252" s="69"/>
      <c r="G252" s="110">
        <f t="shared" si="85"/>
        <v>0</v>
      </c>
      <c r="H252" s="111" t="e">
        <f t="shared" si="86"/>
        <v>#DIV/0!</v>
      </c>
    </row>
    <row r="253" spans="1:8" s="40" customFormat="1" x14ac:dyDescent="0.25">
      <c r="A253" s="40">
        <v>70</v>
      </c>
      <c r="B253" s="40">
        <v>50370</v>
      </c>
      <c r="C253" s="40" t="s">
        <v>194</v>
      </c>
      <c r="D253" s="41">
        <v>12000</v>
      </c>
      <c r="E253" s="41">
        <v>12000</v>
      </c>
      <c r="F253" s="41">
        <v>14000</v>
      </c>
      <c r="G253" s="110">
        <f t="shared" si="85"/>
        <v>2000</v>
      </c>
      <c r="H253" s="111">
        <f t="shared" si="86"/>
        <v>0.16666666666666666</v>
      </c>
    </row>
    <row r="254" spans="1:8" s="40" customFormat="1" ht="15.75" thickBot="1" x14ac:dyDescent="0.3">
      <c r="A254" s="40">
        <v>70</v>
      </c>
      <c r="B254" s="40">
        <v>50390</v>
      </c>
      <c r="C254" s="40" t="s">
        <v>195</v>
      </c>
      <c r="D254" s="41">
        <v>0</v>
      </c>
      <c r="E254" s="41"/>
      <c r="F254" s="41"/>
      <c r="G254" s="110">
        <f t="shared" si="85"/>
        <v>0</v>
      </c>
      <c r="H254" s="111" t="e">
        <f t="shared" si="86"/>
        <v>#DIV/0!</v>
      </c>
    </row>
    <row r="255" spans="1:8" s="64" customFormat="1" ht="15.75" hidden="1" thickBot="1" x14ac:dyDescent="0.3">
      <c r="C255" s="64" t="s">
        <v>196</v>
      </c>
      <c r="D255" s="65">
        <v>0</v>
      </c>
      <c r="E255" s="65">
        <v>0</v>
      </c>
      <c r="F255" s="65"/>
      <c r="G255" s="65">
        <f t="shared" ref="G255" si="87">E255-D255</f>
        <v>0</v>
      </c>
      <c r="H255" s="66" t="e">
        <f t="shared" ref="H255" si="88">SUM(E255-D255)/D255</f>
        <v>#DIV/0!</v>
      </c>
    </row>
    <row r="256" spans="1:8" s="67" customFormat="1" ht="15.75" thickTop="1" x14ac:dyDescent="0.25">
      <c r="C256" s="67" t="s">
        <v>43</v>
      </c>
      <c r="D256" s="68">
        <f>SUM(D240:D255)</f>
        <v>126812</v>
      </c>
      <c r="E256" s="68">
        <f>SUM(E240:E255)</f>
        <v>116190</v>
      </c>
      <c r="F256" s="68">
        <f t="shared" ref="F256:G256" si="89">SUM(F240:F255)</f>
        <v>126332</v>
      </c>
      <c r="G256" s="68">
        <f t="shared" si="89"/>
        <v>10142</v>
      </c>
      <c r="H256" s="112">
        <f t="shared" ref="H256" si="90">SUM(F256-E256)/E256</f>
        <v>8.7288062655994494E-2</v>
      </c>
    </row>
    <row r="257" spans="1:8" s="37" customFormat="1" x14ac:dyDescent="0.25">
      <c r="D257" s="38"/>
      <c r="E257" s="38"/>
      <c r="F257" s="38"/>
      <c r="G257" s="38"/>
      <c r="H257" s="39"/>
    </row>
    <row r="258" spans="1:8" s="120" customFormat="1" ht="18.75" x14ac:dyDescent="0.3">
      <c r="C258" s="120" t="s">
        <v>44</v>
      </c>
      <c r="H258" s="121"/>
    </row>
    <row r="259" spans="1:8" s="113" customFormat="1" x14ac:dyDescent="0.25">
      <c r="D259" s="114"/>
      <c r="E259" s="114"/>
      <c r="F259" s="114"/>
      <c r="G259" s="114"/>
      <c r="H259" s="115"/>
    </row>
    <row r="260" spans="1:8" s="113" customFormat="1" x14ac:dyDescent="0.25">
      <c r="A260" s="113">
        <v>80</v>
      </c>
      <c r="B260" s="113">
        <v>50110</v>
      </c>
      <c r="C260" s="113" t="s">
        <v>197</v>
      </c>
      <c r="D260" s="114">
        <v>2500</v>
      </c>
      <c r="E260" s="114">
        <v>4000</v>
      </c>
      <c r="F260" s="114">
        <v>2500</v>
      </c>
      <c r="G260" s="101">
        <f t="shared" ref="G260" si="91">F260-E260</f>
        <v>-1500</v>
      </c>
      <c r="H260" s="102">
        <f t="shared" ref="H260" si="92">SUM(F260-E260)/E260</f>
        <v>-0.375</v>
      </c>
    </row>
    <row r="261" spans="1:8" s="113" customFormat="1" x14ac:dyDescent="0.25">
      <c r="A261" s="113">
        <v>80</v>
      </c>
      <c r="B261" s="113">
        <v>50112</v>
      </c>
      <c r="C261" s="113" t="s">
        <v>198</v>
      </c>
      <c r="D261" s="114">
        <v>2500</v>
      </c>
      <c r="E261" s="114">
        <v>1000</v>
      </c>
      <c r="F261" s="114">
        <v>2500</v>
      </c>
      <c r="G261" s="101">
        <f t="shared" ref="G261:G276" si="93">F261-E261</f>
        <v>1500</v>
      </c>
      <c r="H261" s="102">
        <f t="shared" ref="H261:H277" si="94">SUM(F261-E261)/E261</f>
        <v>1.5</v>
      </c>
    </row>
    <row r="262" spans="1:8" s="113" customFormat="1" x14ac:dyDescent="0.25">
      <c r="A262" s="113">
        <v>80</v>
      </c>
      <c r="B262" s="113">
        <v>50120</v>
      </c>
      <c r="C262" s="113" t="s">
        <v>199</v>
      </c>
      <c r="D262" s="114">
        <v>2500</v>
      </c>
      <c r="E262" s="114">
        <v>1500</v>
      </c>
      <c r="F262" s="114">
        <v>2500</v>
      </c>
      <c r="G262" s="101">
        <f t="shared" si="93"/>
        <v>1000</v>
      </c>
      <c r="H262" s="102">
        <f t="shared" si="94"/>
        <v>0.66666666666666663</v>
      </c>
    </row>
    <row r="263" spans="1:8" s="113" customFormat="1" x14ac:dyDescent="0.25">
      <c r="A263" s="113">
        <v>80</v>
      </c>
      <c r="B263" s="113">
        <v>50122</v>
      </c>
      <c r="C263" s="113" t="s">
        <v>200</v>
      </c>
      <c r="D263" s="114">
        <v>2500</v>
      </c>
      <c r="E263" s="114">
        <v>1500</v>
      </c>
      <c r="F263" s="114">
        <v>2500</v>
      </c>
      <c r="G263" s="101">
        <f t="shared" si="93"/>
        <v>1000</v>
      </c>
      <c r="H263" s="102">
        <f t="shared" si="94"/>
        <v>0.66666666666666663</v>
      </c>
    </row>
    <row r="264" spans="1:8" s="113" customFormat="1" x14ac:dyDescent="0.25">
      <c r="A264" s="113">
        <v>80</v>
      </c>
      <c r="B264" s="113">
        <v>50125</v>
      </c>
      <c r="C264" s="113" t="s">
        <v>266</v>
      </c>
      <c r="D264" s="114">
        <v>8500</v>
      </c>
      <c r="E264" s="114">
        <v>7000</v>
      </c>
      <c r="F264" s="114">
        <v>8000</v>
      </c>
      <c r="G264" s="101">
        <f t="shared" si="93"/>
        <v>1000</v>
      </c>
      <c r="H264" s="102">
        <f t="shared" si="94"/>
        <v>0.14285714285714285</v>
      </c>
    </row>
    <row r="265" spans="1:8" s="113" customFormat="1" x14ac:dyDescent="0.25">
      <c r="A265" s="113">
        <v>80</v>
      </c>
      <c r="B265" s="113">
        <v>50140</v>
      </c>
      <c r="C265" s="113" t="s">
        <v>92</v>
      </c>
      <c r="D265" s="114">
        <v>6000</v>
      </c>
      <c r="E265" s="114">
        <v>4000</v>
      </c>
      <c r="F265" s="114">
        <v>5000</v>
      </c>
      <c r="G265" s="101">
        <f t="shared" si="93"/>
        <v>1000</v>
      </c>
      <c r="H265" s="102">
        <f t="shared" si="94"/>
        <v>0.25</v>
      </c>
    </row>
    <row r="266" spans="1:8" s="113" customFormat="1" x14ac:dyDescent="0.25">
      <c r="A266" s="113">
        <v>80</v>
      </c>
      <c r="B266" s="113">
        <v>50150</v>
      </c>
      <c r="C266" s="113" t="s">
        <v>201</v>
      </c>
      <c r="D266" s="114">
        <v>12000</v>
      </c>
      <c r="E266" s="114">
        <v>12000</v>
      </c>
      <c r="F266" s="114">
        <v>8000</v>
      </c>
      <c r="G266" s="101">
        <f t="shared" si="93"/>
        <v>-4000</v>
      </c>
      <c r="H266" s="102">
        <f t="shared" si="94"/>
        <v>-0.33333333333333331</v>
      </c>
    </row>
    <row r="267" spans="1:8" s="113" customFormat="1" x14ac:dyDescent="0.25">
      <c r="A267" s="113">
        <v>80</v>
      </c>
      <c r="B267" s="113">
        <v>50152</v>
      </c>
      <c r="C267" s="113" t="s">
        <v>202</v>
      </c>
      <c r="D267" s="114">
        <v>12000</v>
      </c>
      <c r="E267" s="114">
        <v>12000</v>
      </c>
      <c r="F267" s="114">
        <v>8000</v>
      </c>
      <c r="G267" s="101">
        <f t="shared" si="93"/>
        <v>-4000</v>
      </c>
      <c r="H267" s="102">
        <f t="shared" si="94"/>
        <v>-0.33333333333333331</v>
      </c>
    </row>
    <row r="268" spans="1:8" s="113" customFormat="1" x14ac:dyDescent="0.25">
      <c r="C268" s="123" t="s">
        <v>313</v>
      </c>
      <c r="D268" s="114"/>
      <c r="E268" s="114"/>
      <c r="F268" s="114">
        <v>8000</v>
      </c>
      <c r="G268" s="101">
        <f t="shared" si="93"/>
        <v>8000</v>
      </c>
      <c r="H268" s="102"/>
    </row>
    <row r="269" spans="1:8" s="113" customFormat="1" x14ac:dyDescent="0.25">
      <c r="A269" s="113">
        <v>80</v>
      </c>
      <c r="B269" s="113">
        <v>50160</v>
      </c>
      <c r="C269" s="113" t="s">
        <v>203</v>
      </c>
      <c r="D269" s="114">
        <v>4500</v>
      </c>
      <c r="E269" s="114">
        <v>4500</v>
      </c>
      <c r="F269" s="114">
        <v>4500</v>
      </c>
      <c r="G269" s="101">
        <f t="shared" si="93"/>
        <v>0</v>
      </c>
      <c r="H269" s="102">
        <f t="shared" si="94"/>
        <v>0</v>
      </c>
    </row>
    <row r="270" spans="1:8" s="113" customFormat="1" hidden="1" x14ac:dyDescent="0.25">
      <c r="A270" s="113">
        <v>80</v>
      </c>
      <c r="B270" s="113">
        <v>50170</v>
      </c>
      <c r="C270" s="113" t="s">
        <v>204</v>
      </c>
      <c r="D270" s="114">
        <v>0</v>
      </c>
      <c r="E270" s="114"/>
      <c r="F270" s="114"/>
      <c r="G270" s="101">
        <f t="shared" si="93"/>
        <v>0</v>
      </c>
      <c r="H270" s="102"/>
    </row>
    <row r="271" spans="1:8" s="113" customFormat="1" x14ac:dyDescent="0.25">
      <c r="A271" s="113">
        <v>80</v>
      </c>
      <c r="B271" s="113">
        <v>50190</v>
      </c>
      <c r="C271" s="113" t="s">
        <v>205</v>
      </c>
      <c r="D271" s="114">
        <v>5000</v>
      </c>
      <c r="E271" s="114">
        <v>5000</v>
      </c>
      <c r="F271" s="114">
        <v>5000</v>
      </c>
      <c r="G271" s="101">
        <f t="shared" si="93"/>
        <v>0</v>
      </c>
      <c r="H271" s="102">
        <f t="shared" si="94"/>
        <v>0</v>
      </c>
    </row>
    <row r="272" spans="1:8" s="113" customFormat="1" x14ac:dyDescent="0.25">
      <c r="A272" s="113">
        <v>80</v>
      </c>
      <c r="B272" s="113">
        <v>50210</v>
      </c>
      <c r="C272" s="113" t="s">
        <v>206</v>
      </c>
      <c r="D272" s="114">
        <v>15500</v>
      </c>
      <c r="E272" s="114">
        <v>13000</v>
      </c>
      <c r="F272" s="114">
        <v>14000</v>
      </c>
      <c r="G272" s="101">
        <f t="shared" si="93"/>
        <v>1000</v>
      </c>
      <c r="H272" s="102">
        <f t="shared" si="94"/>
        <v>7.6923076923076927E-2</v>
      </c>
    </row>
    <row r="273" spans="1:8" s="113" customFormat="1" x14ac:dyDescent="0.25">
      <c r="A273" s="113">
        <v>80</v>
      </c>
      <c r="B273" s="113">
        <v>50212</v>
      </c>
      <c r="C273" s="113" t="s">
        <v>207</v>
      </c>
      <c r="D273" s="114">
        <v>17000</v>
      </c>
      <c r="E273" s="114">
        <v>20000</v>
      </c>
      <c r="F273" s="114">
        <v>20000</v>
      </c>
      <c r="G273" s="101">
        <f t="shared" si="93"/>
        <v>0</v>
      </c>
      <c r="H273" s="102">
        <f t="shared" si="94"/>
        <v>0</v>
      </c>
    </row>
    <row r="274" spans="1:8" s="113" customFormat="1" x14ac:dyDescent="0.25">
      <c r="A274" s="113">
        <v>80</v>
      </c>
      <c r="B274" s="113">
        <v>50230</v>
      </c>
      <c r="C274" s="113" t="s">
        <v>208</v>
      </c>
      <c r="D274" s="114">
        <v>8500</v>
      </c>
      <c r="E274" s="114">
        <v>5000</v>
      </c>
      <c r="F274" s="114">
        <v>6000</v>
      </c>
      <c r="G274" s="101">
        <f t="shared" si="93"/>
        <v>1000</v>
      </c>
      <c r="H274" s="102">
        <f t="shared" si="94"/>
        <v>0.2</v>
      </c>
    </row>
    <row r="275" spans="1:8" s="113" customFormat="1" ht="15.75" thickBot="1" x14ac:dyDescent="0.3">
      <c r="A275" s="113">
        <v>80</v>
      </c>
      <c r="B275" s="113">
        <v>50232</v>
      </c>
      <c r="C275" s="113" t="s">
        <v>209</v>
      </c>
      <c r="D275" s="114">
        <v>14500</v>
      </c>
      <c r="E275" s="114">
        <v>8000</v>
      </c>
      <c r="F275" s="114">
        <v>9000</v>
      </c>
      <c r="G275" s="101">
        <f t="shared" si="93"/>
        <v>1000</v>
      </c>
      <c r="H275" s="102">
        <f t="shared" si="94"/>
        <v>0.125</v>
      </c>
    </row>
    <row r="276" spans="1:8" s="116" customFormat="1" ht="15.75" hidden="1" thickBot="1" x14ac:dyDescent="0.3">
      <c r="A276" s="116">
        <v>80</v>
      </c>
      <c r="B276" s="116">
        <v>50300</v>
      </c>
      <c r="C276" s="116" t="s">
        <v>210</v>
      </c>
      <c r="D276" s="117">
        <v>0</v>
      </c>
      <c r="E276" s="117">
        <v>0</v>
      </c>
      <c r="F276" s="117"/>
      <c r="G276" s="101">
        <f t="shared" si="93"/>
        <v>0</v>
      </c>
      <c r="H276" s="102" t="e">
        <f t="shared" si="94"/>
        <v>#DIV/0!</v>
      </c>
    </row>
    <row r="277" spans="1:8" s="118" customFormat="1" ht="15.75" thickTop="1" x14ac:dyDescent="0.25">
      <c r="C277" s="118" t="s">
        <v>45</v>
      </c>
      <c r="D277" s="119">
        <f>SUM(D260:D276)</f>
        <v>113500</v>
      </c>
      <c r="E277" s="119">
        <f>SUM(E260:E276)</f>
        <v>98500</v>
      </c>
      <c r="F277" s="119">
        <f t="shared" ref="F277" si="95">SUM(F260:F276)</f>
        <v>105500</v>
      </c>
      <c r="G277" s="119">
        <f>SUM(G260:G276)</f>
        <v>7000</v>
      </c>
      <c r="H277" s="122">
        <f t="shared" si="94"/>
        <v>7.1065989847715741E-2</v>
      </c>
    </row>
    <row r="278" spans="1:8" s="37" customFormat="1" x14ac:dyDescent="0.25">
      <c r="D278" s="38"/>
      <c r="E278" s="38"/>
      <c r="F278" s="38"/>
      <c r="G278" s="38"/>
      <c r="H278" s="39"/>
    </row>
    <row r="279" spans="1:8" s="43" customFormat="1" ht="18.75" x14ac:dyDescent="0.3">
      <c r="C279" s="43" t="s">
        <v>46</v>
      </c>
      <c r="H279" s="44"/>
    </row>
    <row r="280" spans="1:8" s="85" customFormat="1" x14ac:dyDescent="0.25">
      <c r="D280" s="86"/>
      <c r="E280" s="86"/>
      <c r="F280" s="86"/>
      <c r="G280" s="86"/>
      <c r="H280" s="87"/>
    </row>
    <row r="281" spans="1:8" s="85" customFormat="1" x14ac:dyDescent="0.25">
      <c r="C281" s="85" t="s">
        <v>47</v>
      </c>
      <c r="D281" s="86"/>
      <c r="E281" s="86"/>
      <c r="F281" s="86"/>
      <c r="G281" s="86"/>
      <c r="H281" s="87"/>
    </row>
    <row r="282" spans="1:8" s="85" customFormat="1" x14ac:dyDescent="0.25">
      <c r="A282" s="85">
        <v>100</v>
      </c>
      <c r="B282" s="85">
        <v>50110</v>
      </c>
      <c r="C282" s="85" t="s">
        <v>67</v>
      </c>
      <c r="D282" s="86">
        <v>7705</v>
      </c>
      <c r="E282" s="86">
        <v>2500</v>
      </c>
      <c r="F282" s="86">
        <v>5570</v>
      </c>
      <c r="G282" s="124">
        <f t="shared" ref="G282" si="96">F282-E282</f>
        <v>3070</v>
      </c>
      <c r="H282" s="125">
        <f t="shared" ref="H282" si="97">SUM(F282-E282)/E282</f>
        <v>1.228</v>
      </c>
    </row>
    <row r="283" spans="1:8" s="85" customFormat="1" x14ac:dyDescent="0.25">
      <c r="A283" s="85">
        <v>100</v>
      </c>
      <c r="B283" s="85">
        <v>50120</v>
      </c>
      <c r="C283" s="85" t="s">
        <v>68</v>
      </c>
      <c r="D283" s="86">
        <v>1170</v>
      </c>
      <c r="E283" s="86">
        <v>1000</v>
      </c>
      <c r="F283" s="86">
        <v>500</v>
      </c>
      <c r="G283" s="124">
        <f t="shared" ref="G283:G295" si="98">F283-E283</f>
        <v>-500</v>
      </c>
      <c r="H283" s="125">
        <f t="shared" ref="H283:H294" si="99">SUM(F283-E283)/E283</f>
        <v>-0.5</v>
      </c>
    </row>
    <row r="284" spans="1:8" s="85" customFormat="1" x14ac:dyDescent="0.25">
      <c r="A284" s="85">
        <v>100</v>
      </c>
      <c r="B284" s="85">
        <v>50125</v>
      </c>
      <c r="C284" s="85" t="s">
        <v>267</v>
      </c>
      <c r="D284" s="86">
        <v>25620</v>
      </c>
      <c r="E284" s="86">
        <v>10200</v>
      </c>
      <c r="F284" s="86">
        <v>10200</v>
      </c>
      <c r="G284" s="124">
        <f t="shared" si="98"/>
        <v>0</v>
      </c>
      <c r="H284" s="125">
        <f t="shared" si="99"/>
        <v>0</v>
      </c>
    </row>
    <row r="285" spans="1:8" s="85" customFormat="1" x14ac:dyDescent="0.25">
      <c r="A285" s="85">
        <v>100</v>
      </c>
      <c r="B285" s="85">
        <v>50210</v>
      </c>
      <c r="C285" s="85" t="s">
        <v>211</v>
      </c>
      <c r="D285" s="86">
        <v>3840</v>
      </c>
      <c r="E285" s="86">
        <v>5500</v>
      </c>
      <c r="F285" s="86">
        <v>6000</v>
      </c>
      <c r="G285" s="124">
        <f t="shared" si="98"/>
        <v>500</v>
      </c>
      <c r="H285" s="125">
        <f t="shared" si="99"/>
        <v>9.0909090909090912E-2</v>
      </c>
    </row>
    <row r="286" spans="1:8" s="85" customFormat="1" x14ac:dyDescent="0.25">
      <c r="A286" s="85">
        <v>100</v>
      </c>
      <c r="B286" s="85">
        <v>50230</v>
      </c>
      <c r="C286" s="85" t="s">
        <v>212</v>
      </c>
      <c r="D286" s="86">
        <v>5470</v>
      </c>
      <c r="E286" s="86">
        <v>11042</v>
      </c>
      <c r="F286" s="86">
        <v>36680</v>
      </c>
      <c r="G286" s="124">
        <f t="shared" si="98"/>
        <v>25638</v>
      </c>
      <c r="H286" s="125">
        <f t="shared" si="99"/>
        <v>2.3218619815250858</v>
      </c>
    </row>
    <row r="287" spans="1:8" s="85" customFormat="1" x14ac:dyDescent="0.25">
      <c r="A287" s="85">
        <v>100</v>
      </c>
      <c r="B287" s="85">
        <v>50250</v>
      </c>
      <c r="C287" s="85" t="s">
        <v>213</v>
      </c>
      <c r="D287" s="86">
        <v>10500</v>
      </c>
      <c r="E287" s="86">
        <v>15500</v>
      </c>
      <c r="F287" s="86">
        <v>15000</v>
      </c>
      <c r="G287" s="124">
        <f t="shared" si="98"/>
        <v>-500</v>
      </c>
      <c r="H287" s="125">
        <f t="shared" si="99"/>
        <v>-3.2258064516129031E-2</v>
      </c>
    </row>
    <row r="288" spans="1:8" s="85" customFormat="1" x14ac:dyDescent="0.25">
      <c r="A288" s="85">
        <v>100</v>
      </c>
      <c r="B288" s="85">
        <v>50270</v>
      </c>
      <c r="C288" s="85" t="s">
        <v>214</v>
      </c>
      <c r="D288" s="86">
        <v>0</v>
      </c>
      <c r="E288" s="86">
        <v>0</v>
      </c>
      <c r="F288" s="86">
        <v>0</v>
      </c>
      <c r="G288" s="124">
        <f t="shared" si="98"/>
        <v>0</v>
      </c>
      <c r="H288" s="125"/>
    </row>
    <row r="289" spans="1:8" s="85" customFormat="1" x14ac:dyDescent="0.25">
      <c r="A289" s="85">
        <v>100</v>
      </c>
      <c r="B289" s="85">
        <v>50290</v>
      </c>
      <c r="C289" s="85" t="s">
        <v>284</v>
      </c>
      <c r="D289" s="86">
        <v>110000</v>
      </c>
      <c r="E289" s="86">
        <v>118000</v>
      </c>
      <c r="F289" s="86">
        <v>118000</v>
      </c>
      <c r="G289" s="124">
        <f t="shared" si="98"/>
        <v>0</v>
      </c>
      <c r="H289" s="125">
        <f t="shared" si="99"/>
        <v>0</v>
      </c>
    </row>
    <row r="290" spans="1:8" s="85" customFormat="1" x14ac:dyDescent="0.25">
      <c r="A290" s="85">
        <v>100</v>
      </c>
      <c r="B290" s="85">
        <v>50310</v>
      </c>
      <c r="C290" s="85" t="s">
        <v>215</v>
      </c>
      <c r="D290" s="86">
        <v>2090</v>
      </c>
      <c r="E290" s="86">
        <v>6000</v>
      </c>
      <c r="F290" s="86">
        <v>5800</v>
      </c>
      <c r="G290" s="124">
        <f t="shared" si="98"/>
        <v>-200</v>
      </c>
      <c r="H290" s="125">
        <f t="shared" si="99"/>
        <v>-3.3333333333333333E-2</v>
      </c>
    </row>
    <row r="291" spans="1:8" s="85" customFormat="1" x14ac:dyDescent="0.25">
      <c r="A291" s="85">
        <v>100</v>
      </c>
      <c r="B291" s="85">
        <v>50330</v>
      </c>
      <c r="C291" s="85" t="s">
        <v>216</v>
      </c>
      <c r="D291" s="86">
        <v>500</v>
      </c>
      <c r="E291" s="86">
        <v>250</v>
      </c>
      <c r="F291" s="86">
        <v>0</v>
      </c>
      <c r="G291" s="124">
        <f t="shared" si="98"/>
        <v>-250</v>
      </c>
      <c r="H291" s="125">
        <f t="shared" si="99"/>
        <v>-1</v>
      </c>
    </row>
    <row r="292" spans="1:8" s="85" customFormat="1" x14ac:dyDescent="0.25">
      <c r="A292" s="85">
        <v>100</v>
      </c>
      <c r="B292" s="85">
        <v>50350</v>
      </c>
      <c r="C292" s="85" t="s">
        <v>217</v>
      </c>
      <c r="D292" s="86">
        <f>51500+10600+19500+1200+2000+10000+1500</f>
        <v>96300</v>
      </c>
      <c r="E292" s="86">
        <v>96300</v>
      </c>
      <c r="F292" s="86">
        <v>20430</v>
      </c>
      <c r="G292" s="124">
        <f t="shared" si="98"/>
        <v>-75870</v>
      </c>
      <c r="H292" s="125">
        <f t="shared" si="99"/>
        <v>-0.78785046728971964</v>
      </c>
    </row>
    <row r="293" spans="1:8" s="85" customFormat="1" x14ac:dyDescent="0.25">
      <c r="A293" s="85">
        <v>100</v>
      </c>
      <c r="B293" s="85">
        <v>50370</v>
      </c>
      <c r="C293" s="85" t="s">
        <v>218</v>
      </c>
      <c r="D293" s="86">
        <v>1000</v>
      </c>
      <c r="E293" s="86">
        <v>1000</v>
      </c>
      <c r="F293" s="86">
        <v>0</v>
      </c>
      <c r="G293" s="124">
        <f t="shared" si="98"/>
        <v>-1000</v>
      </c>
      <c r="H293" s="125">
        <f t="shared" si="99"/>
        <v>-1</v>
      </c>
    </row>
    <row r="294" spans="1:8" s="85" customFormat="1" x14ac:dyDescent="0.25">
      <c r="A294" s="85">
        <v>100</v>
      </c>
      <c r="B294" s="85">
        <v>50390</v>
      </c>
      <c r="C294" s="85" t="s">
        <v>219</v>
      </c>
      <c r="D294" s="86">
        <v>494214</v>
      </c>
      <c r="E294" s="86">
        <v>482000</v>
      </c>
      <c r="F294" s="86">
        <v>482000</v>
      </c>
      <c r="G294" s="124">
        <f t="shared" si="98"/>
        <v>0</v>
      </c>
      <c r="H294" s="125">
        <f t="shared" si="99"/>
        <v>0</v>
      </c>
    </row>
    <row r="295" spans="1:8" s="85" customFormat="1" ht="15.75" thickBot="1" x14ac:dyDescent="0.3">
      <c r="C295" s="85" t="s">
        <v>314</v>
      </c>
      <c r="D295" s="86"/>
      <c r="E295" s="86"/>
      <c r="F295" s="86">
        <v>-12000</v>
      </c>
      <c r="G295" s="124">
        <f t="shared" si="98"/>
        <v>-12000</v>
      </c>
      <c r="H295" s="125"/>
    </row>
    <row r="296" spans="1:8" s="88" customFormat="1" ht="15.75" hidden="1" thickBot="1" x14ac:dyDescent="0.3">
      <c r="A296" s="88">
        <v>100</v>
      </c>
      <c r="B296" s="88">
        <v>50410</v>
      </c>
      <c r="C296" s="88" t="s">
        <v>220</v>
      </c>
      <c r="D296" s="86">
        <v>0</v>
      </c>
      <c r="E296" s="86">
        <v>0</v>
      </c>
      <c r="F296" s="89"/>
      <c r="G296" s="89">
        <f t="shared" ref="G296" si="100">E296-D296</f>
        <v>0</v>
      </c>
      <c r="H296" s="90"/>
    </row>
    <row r="297" spans="1:8" s="91" customFormat="1" ht="15.75" thickTop="1" x14ac:dyDescent="0.25">
      <c r="C297" s="91" t="s">
        <v>48</v>
      </c>
      <c r="D297" s="92">
        <f>SUM(D282:D296)</f>
        <v>758409</v>
      </c>
      <c r="E297" s="92">
        <f>SUM(E282:E296)</f>
        <v>749292</v>
      </c>
      <c r="F297" s="92">
        <f t="shared" ref="F297:G297" si="101">SUM(F282:F296)</f>
        <v>688180</v>
      </c>
      <c r="G297" s="92">
        <f t="shared" si="101"/>
        <v>-61112</v>
      </c>
      <c r="H297" s="126">
        <f t="shared" ref="H297" si="102">SUM(F297-E297)/E297</f>
        <v>-8.1559658984748262E-2</v>
      </c>
    </row>
    <row r="298" spans="1:8" s="85" customFormat="1" x14ac:dyDescent="0.25">
      <c r="D298" s="86"/>
      <c r="E298" s="86"/>
      <c r="F298" s="86"/>
      <c r="G298" s="86"/>
      <c r="H298" s="87"/>
    </row>
    <row r="299" spans="1:8" s="85" customFormat="1" x14ac:dyDescent="0.25">
      <c r="C299" s="85" t="s">
        <v>49</v>
      </c>
      <c r="D299" s="86"/>
      <c r="E299" s="86"/>
      <c r="F299" s="86"/>
      <c r="G299" s="86"/>
      <c r="H299" s="87"/>
    </row>
    <row r="300" spans="1:8" s="85" customFormat="1" x14ac:dyDescent="0.25">
      <c r="A300" s="85">
        <v>100</v>
      </c>
      <c r="B300" s="85">
        <v>51110</v>
      </c>
      <c r="C300" s="85" t="s">
        <v>221</v>
      </c>
      <c r="D300" s="86">
        <v>10300</v>
      </c>
      <c r="E300" s="86">
        <v>7200</v>
      </c>
      <c r="F300" s="86">
        <v>7200</v>
      </c>
      <c r="G300" s="124">
        <f t="shared" ref="G300" si="103">F300-E300</f>
        <v>0</v>
      </c>
      <c r="H300" s="125">
        <f t="shared" ref="H300" si="104">SUM(F300-E300)/E300</f>
        <v>0</v>
      </c>
    </row>
    <row r="301" spans="1:8" s="85" customFormat="1" x14ac:dyDescent="0.25">
      <c r="A301" s="85">
        <v>100</v>
      </c>
      <c r="B301" s="85">
        <v>51130</v>
      </c>
      <c r="C301" s="85" t="s">
        <v>285</v>
      </c>
      <c r="D301" s="86">
        <v>25000</v>
      </c>
      <c r="E301" s="86">
        <v>25000</v>
      </c>
      <c r="F301" s="86">
        <v>26500</v>
      </c>
      <c r="G301" s="124">
        <f t="shared" ref="G301:G306" si="105">F301-E301</f>
        <v>1500</v>
      </c>
      <c r="H301" s="125">
        <f t="shared" ref="H301:H307" si="106">SUM(F301-E301)/E301</f>
        <v>0.06</v>
      </c>
    </row>
    <row r="302" spans="1:8" s="85" customFormat="1" x14ac:dyDescent="0.25">
      <c r="A302" s="85">
        <v>100</v>
      </c>
      <c r="B302" s="85">
        <v>51150</v>
      </c>
      <c r="C302" s="85" t="s">
        <v>286</v>
      </c>
      <c r="D302" s="86">
        <v>5000</v>
      </c>
      <c r="E302" s="86">
        <v>3500</v>
      </c>
      <c r="F302" s="86">
        <v>4000</v>
      </c>
      <c r="G302" s="124">
        <f t="shared" si="105"/>
        <v>500</v>
      </c>
      <c r="H302" s="125">
        <f t="shared" si="106"/>
        <v>0.14285714285714285</v>
      </c>
    </row>
    <row r="303" spans="1:8" s="85" customFormat="1" x14ac:dyDescent="0.25">
      <c r="A303" s="85">
        <v>100</v>
      </c>
      <c r="B303" s="85">
        <v>51210</v>
      </c>
      <c r="C303" s="85" t="s">
        <v>222</v>
      </c>
      <c r="D303" s="86">
        <f>3395-500</f>
        <v>2895</v>
      </c>
      <c r="E303" s="86">
        <v>2595</v>
      </c>
      <c r="F303" s="86">
        <v>2595</v>
      </c>
      <c r="G303" s="124">
        <f t="shared" si="105"/>
        <v>0</v>
      </c>
      <c r="H303" s="125">
        <f t="shared" si="106"/>
        <v>0</v>
      </c>
    </row>
    <row r="304" spans="1:8" s="85" customFormat="1" x14ac:dyDescent="0.25">
      <c r="A304" s="85">
        <v>100</v>
      </c>
      <c r="B304" s="85">
        <v>51310</v>
      </c>
      <c r="C304" s="85" t="s">
        <v>223</v>
      </c>
      <c r="D304" s="86">
        <v>35200</v>
      </c>
      <c r="E304" s="86">
        <v>18000</v>
      </c>
      <c r="F304" s="86">
        <v>19000</v>
      </c>
      <c r="G304" s="124">
        <f t="shared" si="105"/>
        <v>1000</v>
      </c>
      <c r="H304" s="125">
        <f t="shared" si="106"/>
        <v>5.5555555555555552E-2</v>
      </c>
    </row>
    <row r="305" spans="1:8" s="85" customFormat="1" x14ac:dyDescent="0.25">
      <c r="A305" s="85">
        <v>100</v>
      </c>
      <c r="B305" s="85">
        <v>51330</v>
      </c>
      <c r="C305" s="85" t="s">
        <v>224</v>
      </c>
      <c r="D305" s="86">
        <v>7800</v>
      </c>
      <c r="E305" s="86">
        <v>7800</v>
      </c>
      <c r="F305" s="86">
        <v>8250</v>
      </c>
      <c r="G305" s="124">
        <f t="shared" si="105"/>
        <v>450</v>
      </c>
      <c r="H305" s="125">
        <f t="shared" si="106"/>
        <v>5.7692307692307696E-2</v>
      </c>
    </row>
    <row r="306" spans="1:8" s="88" customFormat="1" ht="15.75" thickBot="1" x14ac:dyDescent="0.3">
      <c r="A306" s="88">
        <v>100</v>
      </c>
      <c r="B306" s="88">
        <v>51350</v>
      </c>
      <c r="C306" s="88" t="s">
        <v>225</v>
      </c>
      <c r="D306" s="86">
        <v>2700</v>
      </c>
      <c r="E306" s="86">
        <v>2700</v>
      </c>
      <c r="F306" s="89">
        <v>3000</v>
      </c>
      <c r="G306" s="124">
        <f t="shared" si="105"/>
        <v>300</v>
      </c>
      <c r="H306" s="125">
        <f t="shared" si="106"/>
        <v>0.1111111111111111</v>
      </c>
    </row>
    <row r="307" spans="1:8" s="91" customFormat="1" ht="15.75" thickTop="1" x14ac:dyDescent="0.25">
      <c r="C307" s="91" t="s">
        <v>50</v>
      </c>
      <c r="D307" s="92">
        <f>SUM(D300:D306)</f>
        <v>88895</v>
      </c>
      <c r="E307" s="92">
        <f>SUM(E300:E306)</f>
        <v>66795</v>
      </c>
      <c r="F307" s="92">
        <f>SUM(F300:F306)</f>
        <v>70545</v>
      </c>
      <c r="G307" s="92">
        <f>SUM(G300:G306)</f>
        <v>3750</v>
      </c>
      <c r="H307" s="126">
        <f t="shared" si="106"/>
        <v>5.6141926790927464E-2</v>
      </c>
    </row>
    <row r="308" spans="1:8" s="85" customFormat="1" x14ac:dyDescent="0.25">
      <c r="D308" s="86"/>
      <c r="E308" s="86"/>
      <c r="F308" s="86"/>
      <c r="G308" s="86"/>
      <c r="H308" s="87"/>
    </row>
    <row r="309" spans="1:8" s="85" customFormat="1" x14ac:dyDescent="0.25">
      <c r="C309" s="85" t="s">
        <v>51</v>
      </c>
      <c r="D309" s="86"/>
      <c r="E309" s="86"/>
      <c r="F309" s="86"/>
      <c r="G309" s="86"/>
      <c r="H309" s="87"/>
    </row>
    <row r="310" spans="1:8" s="85" customFormat="1" x14ac:dyDescent="0.25">
      <c r="A310" s="85">
        <v>100</v>
      </c>
      <c r="B310" s="85">
        <v>52110</v>
      </c>
      <c r="C310" s="85" t="s">
        <v>226</v>
      </c>
      <c r="D310" s="86">
        <v>28500</v>
      </c>
      <c r="E310" s="86">
        <v>6000</v>
      </c>
      <c r="F310" s="86">
        <v>0</v>
      </c>
      <c r="G310" s="124">
        <f t="shared" ref="G310" si="107">F310-E310</f>
        <v>-6000</v>
      </c>
      <c r="H310" s="125">
        <f t="shared" ref="H310" si="108">SUM(F310-E310)/E310</f>
        <v>-1</v>
      </c>
    </row>
    <row r="311" spans="1:8" s="85" customFormat="1" x14ac:dyDescent="0.25">
      <c r="A311" s="85">
        <v>100</v>
      </c>
      <c r="B311" s="85">
        <v>52130</v>
      </c>
      <c r="C311" s="85" t="s">
        <v>287</v>
      </c>
      <c r="D311" s="86">
        <v>29000</v>
      </c>
      <c r="E311" s="86">
        <v>26300</v>
      </c>
      <c r="F311" s="86">
        <v>26000</v>
      </c>
      <c r="G311" s="124">
        <f t="shared" ref="G311:G319" si="109">F311-E311</f>
        <v>-300</v>
      </c>
      <c r="H311" s="125">
        <f t="shared" ref="H311:H319" si="110">SUM(F311-E311)/E311</f>
        <v>-1.1406844106463879E-2</v>
      </c>
    </row>
    <row r="312" spans="1:8" s="85" customFormat="1" x14ac:dyDescent="0.25">
      <c r="A312" s="85">
        <v>100</v>
      </c>
      <c r="B312" s="85">
        <v>52150</v>
      </c>
      <c r="C312" s="85" t="s">
        <v>227</v>
      </c>
      <c r="D312" s="86">
        <v>98000</v>
      </c>
      <c r="E312" s="86">
        <v>50000</v>
      </c>
      <c r="F312" s="86">
        <v>48000</v>
      </c>
      <c r="G312" s="124">
        <f t="shared" si="109"/>
        <v>-2000</v>
      </c>
      <c r="H312" s="125">
        <f t="shared" si="110"/>
        <v>-0.04</v>
      </c>
    </row>
    <row r="313" spans="1:8" s="85" customFormat="1" x14ac:dyDescent="0.25">
      <c r="A313" s="85">
        <v>100</v>
      </c>
      <c r="B313" s="85">
        <v>52170</v>
      </c>
      <c r="C313" s="85" t="s">
        <v>228</v>
      </c>
      <c r="D313" s="86">
        <v>150000</v>
      </c>
      <c r="E313" s="86">
        <v>130000</v>
      </c>
      <c r="F313" s="86">
        <v>124000</v>
      </c>
      <c r="G313" s="124">
        <f t="shared" si="109"/>
        <v>-6000</v>
      </c>
      <c r="H313" s="125">
        <f t="shared" si="110"/>
        <v>-4.6153846153846156E-2</v>
      </c>
    </row>
    <row r="314" spans="1:8" s="85" customFormat="1" x14ac:dyDescent="0.25">
      <c r="A314" s="85">
        <v>100</v>
      </c>
      <c r="B314" s="85">
        <v>52175</v>
      </c>
      <c r="C314" s="85" t="s">
        <v>288</v>
      </c>
      <c r="D314" s="86">
        <v>9200</v>
      </c>
      <c r="E314" s="86">
        <v>3000</v>
      </c>
      <c r="F314" s="86">
        <v>3000</v>
      </c>
      <c r="G314" s="124">
        <f t="shared" si="109"/>
        <v>0</v>
      </c>
      <c r="H314" s="125">
        <f t="shared" si="110"/>
        <v>0</v>
      </c>
    </row>
    <row r="315" spans="1:8" s="85" customFormat="1" x14ac:dyDescent="0.25">
      <c r="A315" s="85">
        <v>100</v>
      </c>
      <c r="B315" s="85">
        <v>52190</v>
      </c>
      <c r="C315" s="85" t="s">
        <v>306</v>
      </c>
      <c r="D315" s="86">
        <v>16500</v>
      </c>
      <c r="E315" s="86">
        <v>14500</v>
      </c>
      <c r="F315" s="86">
        <v>0</v>
      </c>
      <c r="G315" s="124">
        <f t="shared" si="109"/>
        <v>-14500</v>
      </c>
      <c r="H315" s="125">
        <f t="shared" si="110"/>
        <v>-1</v>
      </c>
    </row>
    <row r="316" spans="1:8" s="85" customFormat="1" x14ac:dyDescent="0.25">
      <c r="A316" s="85">
        <v>100</v>
      </c>
      <c r="B316" s="85">
        <v>52210</v>
      </c>
      <c r="C316" s="85" t="s">
        <v>229</v>
      </c>
      <c r="D316" s="86">
        <v>21600</v>
      </c>
      <c r="E316" s="86">
        <v>18000</v>
      </c>
      <c r="F316" s="86">
        <v>16000</v>
      </c>
      <c r="G316" s="124">
        <f t="shared" si="109"/>
        <v>-2000</v>
      </c>
      <c r="H316" s="125">
        <f t="shared" si="110"/>
        <v>-0.1111111111111111</v>
      </c>
    </row>
    <row r="317" spans="1:8" s="85" customFormat="1" x14ac:dyDescent="0.25">
      <c r="A317" s="85">
        <v>100</v>
      </c>
      <c r="B317" s="85">
        <v>52230</v>
      </c>
      <c r="C317" s="85" t="s">
        <v>230</v>
      </c>
      <c r="D317" s="86">
        <v>45500</v>
      </c>
      <c r="E317" s="86">
        <v>51000</v>
      </c>
      <c r="F317" s="86">
        <v>40000</v>
      </c>
      <c r="G317" s="124">
        <f t="shared" si="109"/>
        <v>-11000</v>
      </c>
      <c r="H317" s="125">
        <f t="shared" si="110"/>
        <v>-0.21568627450980393</v>
      </c>
    </row>
    <row r="318" spans="1:8" s="85" customFormat="1" x14ac:dyDescent="0.25">
      <c r="A318" s="85">
        <v>100</v>
      </c>
      <c r="B318" s="85">
        <v>52250</v>
      </c>
      <c r="C318" s="85" t="s">
        <v>231</v>
      </c>
      <c r="D318" s="86">
        <v>33000</v>
      </c>
      <c r="E318" s="86">
        <v>30000</v>
      </c>
      <c r="F318" s="86">
        <v>26000</v>
      </c>
      <c r="G318" s="124">
        <f t="shared" si="109"/>
        <v>-4000</v>
      </c>
      <c r="H318" s="125">
        <f t="shared" si="110"/>
        <v>-0.13333333333333333</v>
      </c>
    </row>
    <row r="319" spans="1:8" s="85" customFormat="1" ht="15.75" thickBot="1" x14ac:dyDescent="0.3">
      <c r="A319" s="85">
        <v>100</v>
      </c>
      <c r="B319" s="85">
        <v>52270</v>
      </c>
      <c r="C319" s="85" t="s">
        <v>232</v>
      </c>
      <c r="D319" s="86">
        <v>16680</v>
      </c>
      <c r="E319" s="86">
        <v>16000</v>
      </c>
      <c r="F319" s="86">
        <v>12000</v>
      </c>
      <c r="G319" s="124">
        <f t="shared" si="109"/>
        <v>-4000</v>
      </c>
      <c r="H319" s="125">
        <f t="shared" si="110"/>
        <v>-0.25</v>
      </c>
    </row>
    <row r="320" spans="1:8" s="88" customFormat="1" ht="15.75" hidden="1" thickBot="1" x14ac:dyDescent="0.3">
      <c r="A320" s="88">
        <v>100</v>
      </c>
      <c r="B320" s="88">
        <v>52290</v>
      </c>
      <c r="C320" s="88" t="s">
        <v>233</v>
      </c>
      <c r="D320" s="86">
        <v>0</v>
      </c>
      <c r="E320" s="86">
        <v>0</v>
      </c>
      <c r="F320" s="89"/>
      <c r="G320" s="89">
        <f t="shared" ref="G320" si="111">E320-D320</f>
        <v>0</v>
      </c>
      <c r="H320" s="90" t="e">
        <f t="shared" ref="H320" si="112">SUM(E320-D320)/D320</f>
        <v>#DIV/0!</v>
      </c>
    </row>
    <row r="321" spans="1:8" s="91" customFormat="1" ht="15.75" thickTop="1" x14ac:dyDescent="0.25">
      <c r="C321" s="91" t="s">
        <v>52</v>
      </c>
      <c r="D321" s="92">
        <f>SUM(D310:D320)</f>
        <v>447980</v>
      </c>
      <c r="E321" s="92">
        <f>SUM(E310:E320)</f>
        <v>344800</v>
      </c>
      <c r="F321" s="92">
        <f>SUM(F310:F320)</f>
        <v>295000</v>
      </c>
      <c r="G321" s="92">
        <f>SUM(G310:G320)</f>
        <v>-49800</v>
      </c>
      <c r="H321" s="126">
        <f t="shared" ref="H321" si="113">SUM(F321-E321)/E321</f>
        <v>-0.14443155452436196</v>
      </c>
    </row>
    <row r="322" spans="1:8" s="85" customFormat="1" x14ac:dyDescent="0.25">
      <c r="D322" s="86"/>
      <c r="E322" s="86"/>
      <c r="F322" s="86"/>
      <c r="G322" s="86"/>
      <c r="H322" s="87"/>
    </row>
    <row r="323" spans="1:8" s="85" customFormat="1" x14ac:dyDescent="0.25">
      <c r="C323" s="85" t="s">
        <v>53</v>
      </c>
      <c r="D323" s="86"/>
      <c r="E323" s="86"/>
      <c r="F323" s="86"/>
      <c r="G323" s="86"/>
      <c r="H323" s="87"/>
    </row>
    <row r="324" spans="1:8" s="85" customFormat="1" x14ac:dyDescent="0.25">
      <c r="A324" s="85">
        <v>100</v>
      </c>
      <c r="B324" s="85">
        <v>53110</v>
      </c>
      <c r="C324" s="85" t="s">
        <v>234</v>
      </c>
      <c r="D324" s="86">
        <v>90600</v>
      </c>
      <c r="E324" s="86">
        <v>75000</v>
      </c>
      <c r="F324" s="86">
        <v>75500</v>
      </c>
      <c r="G324" s="124">
        <f t="shared" ref="G324" si="114">F324-E324</f>
        <v>500</v>
      </c>
      <c r="H324" s="125">
        <f t="shared" ref="H324" si="115">SUM(F324-E324)/E324</f>
        <v>6.6666666666666671E-3</v>
      </c>
    </row>
    <row r="325" spans="1:8" s="85" customFormat="1" x14ac:dyDescent="0.25">
      <c r="A325" s="85">
        <v>100</v>
      </c>
      <c r="B325" s="85">
        <v>53130</v>
      </c>
      <c r="C325" s="85" t="s">
        <v>235</v>
      </c>
      <c r="D325" s="86">
        <v>200000</v>
      </c>
      <c r="E325" s="86">
        <v>180000</v>
      </c>
      <c r="F325" s="86">
        <v>180000</v>
      </c>
      <c r="G325" s="124">
        <f t="shared" ref="G325:G333" si="116">F325-E325</f>
        <v>0</v>
      </c>
      <c r="H325" s="125">
        <f t="shared" ref="H325:H334" si="117">SUM(F325-E325)/E325</f>
        <v>0</v>
      </c>
    </row>
    <row r="326" spans="1:8" s="85" customFormat="1" x14ac:dyDescent="0.25">
      <c r="A326" s="85">
        <v>100</v>
      </c>
      <c r="B326" s="85">
        <v>53150</v>
      </c>
      <c r="C326" s="85" t="s">
        <v>236</v>
      </c>
      <c r="D326" s="86">
        <v>52000</v>
      </c>
      <c r="E326" s="86">
        <v>50000</v>
      </c>
      <c r="F326" s="86">
        <v>50000</v>
      </c>
      <c r="G326" s="124">
        <f t="shared" si="116"/>
        <v>0</v>
      </c>
      <c r="H326" s="125">
        <f t="shared" si="117"/>
        <v>0</v>
      </c>
    </row>
    <row r="327" spans="1:8" s="85" customFormat="1" x14ac:dyDescent="0.25">
      <c r="A327" s="85">
        <v>100</v>
      </c>
      <c r="B327" s="85">
        <v>53170</v>
      </c>
      <c r="C327" s="85" t="s">
        <v>237</v>
      </c>
      <c r="D327" s="86">
        <v>10000</v>
      </c>
      <c r="E327" s="86">
        <v>8000</v>
      </c>
      <c r="F327" s="86">
        <v>6000</v>
      </c>
      <c r="G327" s="124">
        <f t="shared" si="116"/>
        <v>-2000</v>
      </c>
      <c r="H327" s="125">
        <f t="shared" si="117"/>
        <v>-0.25</v>
      </c>
    </row>
    <row r="328" spans="1:8" s="85" customFormat="1" x14ac:dyDescent="0.25">
      <c r="A328" s="85">
        <v>100</v>
      </c>
      <c r="B328" s="85">
        <v>53190</v>
      </c>
      <c r="C328" s="85" t="s">
        <v>238</v>
      </c>
      <c r="D328" s="86">
        <v>17000</v>
      </c>
      <c r="E328" s="86">
        <v>18260</v>
      </c>
      <c r="F328" s="86">
        <v>23520</v>
      </c>
      <c r="G328" s="124">
        <f t="shared" si="116"/>
        <v>5260</v>
      </c>
      <c r="H328" s="125">
        <f t="shared" si="117"/>
        <v>0.28806133625410735</v>
      </c>
    </row>
    <row r="329" spans="1:8" s="88" customFormat="1" x14ac:dyDescent="0.25">
      <c r="A329" s="88">
        <v>100</v>
      </c>
      <c r="B329" s="88">
        <v>53210</v>
      </c>
      <c r="C329" s="88" t="s">
        <v>268</v>
      </c>
      <c r="D329" s="86">
        <v>35100</v>
      </c>
      <c r="E329" s="86">
        <v>34000</v>
      </c>
      <c r="F329" s="89">
        <v>35160</v>
      </c>
      <c r="G329" s="124">
        <f t="shared" si="116"/>
        <v>1160</v>
      </c>
      <c r="H329" s="125">
        <f t="shared" si="117"/>
        <v>3.411764705882353E-2</v>
      </c>
    </row>
    <row r="330" spans="1:8" s="88" customFormat="1" x14ac:dyDescent="0.25">
      <c r="C330" s="88" t="s">
        <v>315</v>
      </c>
      <c r="D330" s="86"/>
      <c r="E330" s="86"/>
      <c r="F330" s="89">
        <v>2400</v>
      </c>
      <c r="G330" s="124">
        <f t="shared" si="116"/>
        <v>2400</v>
      </c>
      <c r="H330" s="125"/>
    </row>
    <row r="331" spans="1:8" s="88" customFormat="1" x14ac:dyDescent="0.25">
      <c r="C331" s="88" t="s">
        <v>316</v>
      </c>
      <c r="D331" s="86"/>
      <c r="E331" s="86"/>
      <c r="F331" s="89">
        <v>1200</v>
      </c>
      <c r="G331" s="124">
        <f t="shared" si="116"/>
        <v>1200</v>
      </c>
      <c r="H331" s="125"/>
    </row>
    <row r="332" spans="1:8" s="88" customFormat="1" x14ac:dyDescent="0.25">
      <c r="C332" s="88" t="s">
        <v>317</v>
      </c>
      <c r="D332" s="86"/>
      <c r="E332" s="86"/>
      <c r="F332" s="89">
        <v>1000</v>
      </c>
      <c r="G332" s="124">
        <f t="shared" si="116"/>
        <v>1000</v>
      </c>
      <c r="H332" s="125"/>
    </row>
    <row r="333" spans="1:8" s="88" customFormat="1" ht="15.75" thickBot="1" x14ac:dyDescent="0.3">
      <c r="C333" s="88" t="s">
        <v>318</v>
      </c>
      <c r="D333" s="86"/>
      <c r="E333" s="86"/>
      <c r="F333" s="89">
        <v>300</v>
      </c>
      <c r="G333" s="124">
        <f t="shared" si="116"/>
        <v>300</v>
      </c>
      <c r="H333" s="125"/>
    </row>
    <row r="334" spans="1:8" s="91" customFormat="1" ht="15.75" thickTop="1" x14ac:dyDescent="0.25">
      <c r="C334" s="91" t="s">
        <v>54</v>
      </c>
      <c r="D334" s="92">
        <f>SUM(D324:D332)</f>
        <v>404700</v>
      </c>
      <c r="E334" s="92">
        <f>SUM(E324:E333)</f>
        <v>365260</v>
      </c>
      <c r="F334" s="92">
        <f>SUM(F324:F333)</f>
        <v>375080</v>
      </c>
      <c r="G334" s="92">
        <f>SUM(G324:G333)</f>
        <v>9820</v>
      </c>
      <c r="H334" s="126">
        <f t="shared" si="117"/>
        <v>2.6884958659584953E-2</v>
      </c>
    </row>
    <row r="335" spans="1:8" s="85" customFormat="1" x14ac:dyDescent="0.25">
      <c r="D335" s="86"/>
      <c r="E335" s="86"/>
      <c r="F335" s="86"/>
      <c r="G335" s="86"/>
      <c r="H335" s="87"/>
    </row>
    <row r="336" spans="1:8" s="85" customFormat="1" x14ac:dyDescent="0.25">
      <c r="C336" s="85" t="s">
        <v>55</v>
      </c>
      <c r="D336" s="86"/>
      <c r="E336" s="86"/>
      <c r="F336" s="86"/>
      <c r="G336" s="86"/>
      <c r="H336" s="87"/>
    </row>
    <row r="337" spans="1:11" s="85" customFormat="1" x14ac:dyDescent="0.25">
      <c r="A337" s="85">
        <v>100</v>
      </c>
      <c r="B337" s="85">
        <v>54110</v>
      </c>
      <c r="C337" s="85" t="s">
        <v>239</v>
      </c>
      <c r="D337" s="86">
        <v>100000</v>
      </c>
      <c r="E337" s="86">
        <v>100000</v>
      </c>
      <c r="F337" s="86">
        <f>37500+37500</f>
        <v>75000</v>
      </c>
      <c r="G337" s="124">
        <f t="shared" ref="G337" si="118">F337-E337</f>
        <v>-25000</v>
      </c>
      <c r="H337" s="125">
        <f t="shared" ref="H337" si="119">SUM(F337-E337)/E337</f>
        <v>-0.25</v>
      </c>
    </row>
    <row r="338" spans="1:11" s="85" customFormat="1" x14ac:dyDescent="0.25">
      <c r="A338" s="85">
        <v>100</v>
      </c>
      <c r="B338" s="85">
        <v>54115</v>
      </c>
      <c r="C338" s="85" t="s">
        <v>319</v>
      </c>
      <c r="D338" s="86"/>
      <c r="E338" s="86">
        <v>15000</v>
      </c>
      <c r="F338" s="86">
        <v>15000</v>
      </c>
      <c r="G338" s="124">
        <f t="shared" ref="G338:G348" si="120">F338-E338</f>
        <v>0</v>
      </c>
      <c r="H338" s="125">
        <f t="shared" ref="H338:H349" si="121">SUM(F338-E338)/E338</f>
        <v>0</v>
      </c>
    </row>
    <row r="339" spans="1:11" s="85" customFormat="1" x14ac:dyDescent="0.25">
      <c r="A339" s="85">
        <v>100</v>
      </c>
      <c r="B339" s="85">
        <v>54130</v>
      </c>
      <c r="C339" s="85" t="s">
        <v>240</v>
      </c>
      <c r="D339" s="86">
        <f>52*70</f>
        <v>3640</v>
      </c>
      <c r="E339" s="86">
        <v>3000</v>
      </c>
      <c r="F339" s="86">
        <v>3000</v>
      </c>
      <c r="G339" s="124">
        <f t="shared" si="120"/>
        <v>0</v>
      </c>
      <c r="H339" s="125">
        <f t="shared" si="121"/>
        <v>0</v>
      </c>
    </row>
    <row r="340" spans="1:11" s="85" customFormat="1" x14ac:dyDescent="0.25">
      <c r="A340" s="85">
        <v>100</v>
      </c>
      <c r="B340" s="85">
        <v>54150</v>
      </c>
      <c r="C340" s="85" t="s">
        <v>241</v>
      </c>
      <c r="D340" s="86">
        <f>152809.8+5000</f>
        <v>157809.79999999999</v>
      </c>
      <c r="E340" s="86">
        <v>108000</v>
      </c>
      <c r="F340" s="86">
        <v>54000</v>
      </c>
      <c r="G340" s="124">
        <f t="shared" si="120"/>
        <v>-54000</v>
      </c>
      <c r="H340" s="125">
        <f t="shared" si="121"/>
        <v>-0.5</v>
      </c>
    </row>
    <row r="341" spans="1:11" s="85" customFormat="1" x14ac:dyDescent="0.25">
      <c r="A341" s="85">
        <v>100</v>
      </c>
      <c r="B341" s="85">
        <v>54170</v>
      </c>
      <c r="C341" s="85" t="s">
        <v>242</v>
      </c>
      <c r="D341" s="86">
        <f>232211.76+5000</f>
        <v>237211.76</v>
      </c>
      <c r="E341" s="86">
        <v>231000</v>
      </c>
      <c r="F341" s="86">
        <v>325000</v>
      </c>
      <c r="G341" s="124">
        <f t="shared" si="120"/>
        <v>94000</v>
      </c>
      <c r="H341" s="125">
        <f t="shared" si="121"/>
        <v>0.40692640692640691</v>
      </c>
    </row>
    <row r="342" spans="1:11" s="85" customFormat="1" x14ac:dyDescent="0.25">
      <c r="A342" s="85">
        <v>100</v>
      </c>
      <c r="B342" s="85">
        <v>54190</v>
      </c>
      <c r="C342" s="85" t="s">
        <v>243</v>
      </c>
      <c r="D342" s="86">
        <v>50000</v>
      </c>
      <c r="E342" s="86">
        <v>35000</v>
      </c>
      <c r="F342" s="86">
        <v>27250</v>
      </c>
      <c r="G342" s="124">
        <f t="shared" si="120"/>
        <v>-7750</v>
      </c>
      <c r="H342" s="125">
        <f t="shared" si="121"/>
        <v>-0.22142857142857142</v>
      </c>
    </row>
    <row r="343" spans="1:11" s="85" customFormat="1" x14ac:dyDescent="0.25">
      <c r="A343" s="85">
        <v>100</v>
      </c>
      <c r="B343" s="85">
        <v>54210</v>
      </c>
      <c r="C343" s="85" t="s">
        <v>244</v>
      </c>
      <c r="D343" s="86">
        <v>6300</v>
      </c>
      <c r="E343" s="86">
        <v>5000</v>
      </c>
      <c r="F343" s="86">
        <v>1000</v>
      </c>
      <c r="G343" s="124">
        <f t="shared" si="120"/>
        <v>-4000</v>
      </c>
      <c r="H343" s="125">
        <f t="shared" si="121"/>
        <v>-0.8</v>
      </c>
    </row>
    <row r="344" spans="1:11" s="85" customFormat="1" x14ac:dyDescent="0.25">
      <c r="A344" s="85">
        <v>100</v>
      </c>
      <c r="B344" s="85">
        <v>54230</v>
      </c>
      <c r="C344" s="85" t="s">
        <v>245</v>
      </c>
      <c r="D344" s="86">
        <v>1500</v>
      </c>
      <c r="E344" s="86">
        <v>1500</v>
      </c>
      <c r="F344" s="86">
        <v>1500</v>
      </c>
      <c r="G344" s="124">
        <f t="shared" si="120"/>
        <v>0</v>
      </c>
      <c r="H344" s="125">
        <f t="shared" si="121"/>
        <v>0</v>
      </c>
    </row>
    <row r="345" spans="1:11" s="85" customFormat="1" x14ac:dyDescent="0.25">
      <c r="A345" s="85">
        <v>100</v>
      </c>
      <c r="B345" s="85">
        <v>54250</v>
      </c>
      <c r="C345" s="85" t="s">
        <v>246</v>
      </c>
      <c r="D345" s="86">
        <v>25000</v>
      </c>
      <c r="E345" s="86">
        <v>25000</v>
      </c>
      <c r="F345" s="86">
        <v>25000</v>
      </c>
      <c r="G345" s="124">
        <f t="shared" si="120"/>
        <v>0</v>
      </c>
      <c r="H345" s="125">
        <f t="shared" si="121"/>
        <v>0</v>
      </c>
    </row>
    <row r="346" spans="1:11" s="85" customFormat="1" x14ac:dyDescent="0.25">
      <c r="A346" s="85">
        <v>100</v>
      </c>
      <c r="B346" s="85">
        <v>54270</v>
      </c>
      <c r="C346" s="85" t="s">
        <v>247</v>
      </c>
      <c r="D346" s="86">
        <v>16000</v>
      </c>
      <c r="E346" s="86">
        <v>8000</v>
      </c>
      <c r="F346" s="86">
        <v>8000</v>
      </c>
      <c r="G346" s="124">
        <f t="shared" si="120"/>
        <v>0</v>
      </c>
      <c r="H346" s="125">
        <f t="shared" si="121"/>
        <v>0</v>
      </c>
    </row>
    <row r="347" spans="1:11" s="85" customFormat="1" x14ac:dyDescent="0.25">
      <c r="A347" s="85">
        <v>100</v>
      </c>
      <c r="B347" s="85">
        <v>54290</v>
      </c>
      <c r="C347" s="85" t="s">
        <v>248</v>
      </c>
      <c r="D347" s="86">
        <v>36000</v>
      </c>
      <c r="E347" s="86">
        <v>12000</v>
      </c>
      <c r="F347" s="86"/>
      <c r="G347" s="124">
        <f t="shared" si="120"/>
        <v>-12000</v>
      </c>
      <c r="H347" s="125">
        <f t="shared" si="121"/>
        <v>-1</v>
      </c>
    </row>
    <row r="348" spans="1:11" s="88" customFormat="1" ht="15.75" thickBot="1" x14ac:dyDescent="0.3">
      <c r="A348" s="88">
        <v>100</v>
      </c>
      <c r="B348" s="88">
        <v>54310</v>
      </c>
      <c r="C348" s="88" t="s">
        <v>249</v>
      </c>
      <c r="D348" s="86">
        <v>24000</v>
      </c>
      <c r="E348" s="86">
        <v>12000</v>
      </c>
      <c r="F348" s="89"/>
      <c r="G348" s="124">
        <f t="shared" si="120"/>
        <v>-12000</v>
      </c>
      <c r="H348" s="125">
        <f t="shared" si="121"/>
        <v>-1</v>
      </c>
    </row>
    <row r="349" spans="1:11" s="91" customFormat="1" ht="15.75" thickTop="1" x14ac:dyDescent="0.25">
      <c r="C349" s="91" t="s">
        <v>56</v>
      </c>
      <c r="D349" s="92">
        <f t="shared" ref="D349" si="122">SUM(D337:D348)</f>
        <v>657461.56000000006</v>
      </c>
      <c r="E349" s="92">
        <f>SUM(E337:E348)</f>
        <v>555500</v>
      </c>
      <c r="F349" s="92">
        <f>SUM(F337:F348)</f>
        <v>534750</v>
      </c>
      <c r="G349" s="92">
        <f>SUM(G337:G348)</f>
        <v>-20750</v>
      </c>
      <c r="H349" s="126">
        <f t="shared" si="121"/>
        <v>-3.7353735373537353E-2</v>
      </c>
    </row>
    <row r="350" spans="1:11" s="85" customFormat="1" x14ac:dyDescent="0.25">
      <c r="D350" s="86"/>
      <c r="E350" s="86"/>
      <c r="F350" s="86"/>
      <c r="G350" s="86"/>
      <c r="H350" s="87"/>
    </row>
    <row r="351" spans="1:11" s="85" customFormat="1" x14ac:dyDescent="0.25">
      <c r="C351" s="85" t="s">
        <v>57</v>
      </c>
      <c r="D351" s="86"/>
      <c r="E351" s="86"/>
      <c r="F351" s="86"/>
      <c r="G351" s="86"/>
      <c r="H351" s="87"/>
    </row>
    <row r="352" spans="1:11" s="85" customFormat="1" x14ac:dyDescent="0.25">
      <c r="A352" s="85">
        <v>100</v>
      </c>
      <c r="B352" s="85">
        <v>55110</v>
      </c>
      <c r="C352" s="85" t="s">
        <v>250</v>
      </c>
      <c r="D352" s="89">
        <f>3891855.91-D353</f>
        <v>3403108.43</v>
      </c>
      <c r="E352" s="89">
        <v>3790000</v>
      </c>
      <c r="F352" s="89">
        <v>3977088</v>
      </c>
      <c r="G352" s="124">
        <f t="shared" ref="G352" si="123">F352-E352</f>
        <v>187088</v>
      </c>
      <c r="H352" s="125">
        <f t="shared" ref="H352" si="124">SUM(F352-E352)/E352</f>
        <v>4.9363588390501319E-2</v>
      </c>
      <c r="K352" s="85">
        <f>52050+29000+100000</f>
        <v>181050</v>
      </c>
    </row>
    <row r="353" spans="1:8" s="85" customFormat="1" x14ac:dyDescent="0.25">
      <c r="A353" s="85">
        <v>100</v>
      </c>
      <c r="B353" s="85">
        <v>55130</v>
      </c>
      <c r="C353" s="85" t="s">
        <v>251</v>
      </c>
      <c r="D353" s="89">
        <v>488747.48</v>
      </c>
      <c r="E353" s="89">
        <v>0</v>
      </c>
      <c r="F353" s="89">
        <v>0</v>
      </c>
      <c r="G353" s="124">
        <f t="shared" ref="G353:G360" si="125">F353-E353</f>
        <v>0</v>
      </c>
      <c r="H353" s="125" t="e">
        <f t="shared" ref="H353:H361" si="126">SUM(F353-E353)/E353</f>
        <v>#DIV/0!</v>
      </c>
    </row>
    <row r="354" spans="1:8" s="85" customFormat="1" x14ac:dyDescent="0.25">
      <c r="A354" s="85">
        <v>100</v>
      </c>
      <c r="B354" s="85">
        <v>55150</v>
      </c>
      <c r="C354" s="85" t="s">
        <v>289</v>
      </c>
      <c r="D354" s="89">
        <v>110378.39</v>
      </c>
      <c r="E354" s="89">
        <v>106000</v>
      </c>
      <c r="F354" s="89">
        <v>0</v>
      </c>
      <c r="G354" s="124">
        <f t="shared" si="125"/>
        <v>-106000</v>
      </c>
      <c r="H354" s="125">
        <f t="shared" si="126"/>
        <v>-1</v>
      </c>
    </row>
    <row r="355" spans="1:8" s="85" customFormat="1" x14ac:dyDescent="0.25">
      <c r="A355" s="85">
        <v>100</v>
      </c>
      <c r="B355" s="85">
        <v>55170</v>
      </c>
      <c r="C355" s="85" t="s">
        <v>252</v>
      </c>
      <c r="D355" s="89">
        <f>6400+5000</f>
        <v>11400</v>
      </c>
      <c r="E355" s="89">
        <v>15000</v>
      </c>
      <c r="F355" s="89">
        <v>8750</v>
      </c>
      <c r="G355" s="124">
        <f t="shared" si="125"/>
        <v>-6250</v>
      </c>
      <c r="H355" s="125">
        <f t="shared" si="126"/>
        <v>-0.41666666666666669</v>
      </c>
    </row>
    <row r="356" spans="1:8" s="85" customFormat="1" x14ac:dyDescent="0.25">
      <c r="A356" s="85">
        <v>100</v>
      </c>
      <c r="B356" s="85">
        <v>55190</v>
      </c>
      <c r="C356" s="85" t="s">
        <v>253</v>
      </c>
      <c r="D356" s="89">
        <v>672438.22870000033</v>
      </c>
      <c r="E356" s="89">
        <v>588000</v>
      </c>
      <c r="F356" s="89">
        <v>550000</v>
      </c>
      <c r="G356" s="124">
        <f t="shared" si="125"/>
        <v>-38000</v>
      </c>
      <c r="H356" s="125">
        <f t="shared" si="126"/>
        <v>-6.4625850340136057E-2</v>
      </c>
    </row>
    <row r="357" spans="1:8" s="85" customFormat="1" x14ac:dyDescent="0.25">
      <c r="A357" s="85">
        <v>100</v>
      </c>
      <c r="B357" s="85">
        <v>55210</v>
      </c>
      <c r="C357" s="85" t="s">
        <v>254</v>
      </c>
      <c r="D357" s="89">
        <f>7176.6+795.6+10109.46+10520.4</f>
        <v>28602.059999999998</v>
      </c>
      <c r="E357" s="89">
        <v>17820</v>
      </c>
      <c r="F357" s="89">
        <v>21100</v>
      </c>
      <c r="G357" s="124">
        <f t="shared" si="125"/>
        <v>3280</v>
      </c>
      <c r="H357" s="125">
        <f t="shared" si="126"/>
        <v>0.18406285072951739</v>
      </c>
    </row>
    <row r="358" spans="1:8" s="85" customFormat="1" x14ac:dyDescent="0.25">
      <c r="A358" s="85">
        <v>100</v>
      </c>
      <c r="B358" s="85">
        <v>55230</v>
      </c>
      <c r="C358" s="85" t="s">
        <v>255</v>
      </c>
      <c r="D358" s="89">
        <v>117177.55716199995</v>
      </c>
      <c r="E358" s="89">
        <v>115000</v>
      </c>
      <c r="F358" s="89">
        <v>113000</v>
      </c>
      <c r="G358" s="124">
        <f t="shared" si="125"/>
        <v>-2000</v>
      </c>
      <c r="H358" s="125">
        <f t="shared" si="126"/>
        <v>-1.7391304347826087E-2</v>
      </c>
    </row>
    <row r="359" spans="1:8" s="85" customFormat="1" x14ac:dyDescent="0.25">
      <c r="A359" s="85">
        <v>100</v>
      </c>
      <c r="B359" s="85">
        <v>55250</v>
      </c>
      <c r="C359" s="85" t="s">
        <v>256</v>
      </c>
      <c r="D359" s="89">
        <v>204892.04207548805</v>
      </c>
      <c r="E359" s="89">
        <v>202000</v>
      </c>
      <c r="F359" s="89">
        <v>195000</v>
      </c>
      <c r="G359" s="124">
        <f t="shared" si="125"/>
        <v>-7000</v>
      </c>
      <c r="H359" s="125">
        <f t="shared" si="126"/>
        <v>-3.4653465346534656E-2</v>
      </c>
    </row>
    <row r="360" spans="1:8" s="88" customFormat="1" ht="15.75" thickBot="1" x14ac:dyDescent="0.3">
      <c r="A360" s="88">
        <v>100</v>
      </c>
      <c r="B360" s="88">
        <v>55270</v>
      </c>
      <c r="C360" s="88" t="s">
        <v>257</v>
      </c>
      <c r="D360" s="86">
        <v>24410</v>
      </c>
      <c r="E360" s="86">
        <v>15000</v>
      </c>
      <c r="F360" s="89">
        <v>10000</v>
      </c>
      <c r="G360" s="124">
        <f t="shared" si="125"/>
        <v>-5000</v>
      </c>
      <c r="H360" s="125">
        <f t="shared" si="126"/>
        <v>-0.33333333333333331</v>
      </c>
    </row>
    <row r="361" spans="1:8" s="91" customFormat="1" ht="15.75" thickTop="1" x14ac:dyDescent="0.25">
      <c r="C361" s="91" t="s">
        <v>58</v>
      </c>
      <c r="D361" s="92">
        <f t="shared" ref="D361" si="127">SUM(D352:D360)</f>
        <v>5061154.1879374878</v>
      </c>
      <c r="E361" s="92">
        <f t="shared" ref="E361" si="128">SUM(E352:E360)</f>
        <v>4848820</v>
      </c>
      <c r="F361" s="92">
        <f>SUM(F352:F360)</f>
        <v>4874938</v>
      </c>
      <c r="G361" s="92">
        <f>SUM(G352:G360)</f>
        <v>26118</v>
      </c>
      <c r="H361" s="126">
        <f t="shared" si="126"/>
        <v>5.3864651605957737E-3</v>
      </c>
    </row>
    <row r="362" spans="1:8" s="88" customFormat="1" ht="15.75" thickBot="1" x14ac:dyDescent="0.3">
      <c r="D362" s="90"/>
      <c r="E362" s="89"/>
      <c r="F362" s="89"/>
      <c r="G362" s="89"/>
      <c r="H362" s="90">
        <f>F361/E367</f>
        <v>0.59288814630646658</v>
      </c>
    </row>
    <row r="363" spans="1:8" s="91" customFormat="1" ht="15.75" thickTop="1" x14ac:dyDescent="0.25">
      <c r="C363" s="91" t="s">
        <v>59</v>
      </c>
      <c r="D363" s="92">
        <f>D297+D307+D321+D334+D349+D361</f>
        <v>7418599.7479374874</v>
      </c>
      <c r="E363" s="92">
        <f>E297+E307+E321+E334+E349+E361</f>
        <v>6930467</v>
      </c>
      <c r="F363" s="92">
        <f t="shared" ref="F363:G363" si="129">F297+F307+F321+F334+F349+F361</f>
        <v>6838493</v>
      </c>
      <c r="G363" s="92">
        <f t="shared" si="129"/>
        <v>-91974</v>
      </c>
      <c r="H363" s="126">
        <f t="shared" ref="H363" si="130">SUM(F363-E363)/E363</f>
        <v>-1.3270967165704707E-2</v>
      </c>
    </row>
    <row r="364" spans="1:8" s="37" customFormat="1" x14ac:dyDescent="0.25">
      <c r="D364" s="38"/>
      <c r="E364" s="38"/>
      <c r="F364" s="38"/>
      <c r="G364" s="38"/>
      <c r="H364" s="39"/>
    </row>
    <row r="365" spans="1:8" x14ac:dyDescent="0.25">
      <c r="C365" s="10" t="s">
        <v>60</v>
      </c>
    </row>
    <row r="366" spans="1:8" ht="15.75" thickBot="1" x14ac:dyDescent="0.3"/>
    <row r="367" spans="1:8" s="25" customFormat="1" ht="15.75" thickTop="1" x14ac:dyDescent="0.25">
      <c r="C367" s="25" t="s">
        <v>60</v>
      </c>
      <c r="D367" s="26">
        <f>D53+D121+D143+D163+D236+D256+D277+D363</f>
        <v>9143186.7479374874</v>
      </c>
      <c r="E367" s="26">
        <f>E53+E121+E143+E163+E236+E256+E277+E363</f>
        <v>8222357</v>
      </c>
      <c r="F367" s="26">
        <f t="shared" ref="F367:G367" si="131">F53+F121+F143+F163+F236+F256+F277+F363</f>
        <v>8286620</v>
      </c>
      <c r="G367" s="26">
        <f t="shared" si="131"/>
        <v>64263</v>
      </c>
      <c r="H367" s="127">
        <f t="shared" ref="H367" si="132">SUM(F367-E367)/E367</f>
        <v>7.8156421571089658E-3</v>
      </c>
    </row>
    <row r="368" spans="1:8" s="37" customFormat="1" x14ac:dyDescent="0.25">
      <c r="D368" s="38"/>
      <c r="E368" s="38"/>
      <c r="F368" s="38"/>
      <c r="G368" s="38"/>
      <c r="H368" s="39"/>
    </row>
    <row r="369" spans="3:8" hidden="1" x14ac:dyDescent="0.25">
      <c r="C369" s="27" t="s">
        <v>61</v>
      </c>
      <c r="D369" s="11">
        <f>E367-D367</f>
        <v>-920829.74793748744</v>
      </c>
    </row>
    <row r="370" spans="3:8" hidden="1" x14ac:dyDescent="0.25">
      <c r="C370" s="27" t="s">
        <v>62</v>
      </c>
      <c r="D370" s="12">
        <f>D369/D367</f>
        <v>-0.10071212295266828</v>
      </c>
    </row>
    <row r="371" spans="3:8" s="13" customFormat="1" hidden="1" x14ac:dyDescent="0.25">
      <c r="D371" s="14"/>
      <c r="E371" s="14"/>
      <c r="F371" s="14"/>
      <c r="G371" s="14"/>
      <c r="H371" s="15"/>
    </row>
    <row r="374" spans="3:8" x14ac:dyDescent="0.25">
      <c r="G374" s="71"/>
    </row>
    <row r="375" spans="3:8" x14ac:dyDescent="0.25">
      <c r="E375" s="12"/>
      <c r="F375" s="12"/>
    </row>
    <row r="376" spans="3:8" s="13" customFormat="1" x14ac:dyDescent="0.25">
      <c r="D376" s="14"/>
      <c r="E376" s="14"/>
      <c r="F376" s="14"/>
      <c r="G376" s="14"/>
      <c r="H376" s="15"/>
    </row>
    <row r="377" spans="3:8" hidden="1" x14ac:dyDescent="0.25"/>
    <row r="378" spans="3:8" hidden="1" x14ac:dyDescent="0.25"/>
    <row r="379" spans="3:8" hidden="1" x14ac:dyDescent="0.25"/>
    <row r="380" spans="3:8" hidden="1" x14ac:dyDescent="0.25"/>
    <row r="381" spans="3:8" hidden="1" x14ac:dyDescent="0.25"/>
    <row r="382" spans="3:8" hidden="1" x14ac:dyDescent="0.25"/>
    <row r="383" spans="3:8" hidden="1" x14ac:dyDescent="0.25">
      <c r="E383" s="12"/>
      <c r="F383" s="12"/>
    </row>
    <row r="384" spans="3:8" hidden="1" x14ac:dyDescent="0.25"/>
    <row r="385" spans="3:6" hidden="1" x14ac:dyDescent="0.25"/>
    <row r="386" spans="3:6" hidden="1" x14ac:dyDescent="0.25">
      <c r="C386" s="70"/>
    </row>
    <row r="387" spans="3:6" hidden="1" x14ac:dyDescent="0.25"/>
    <row r="388" spans="3:6" hidden="1" x14ac:dyDescent="0.25">
      <c r="E388" s="12"/>
      <c r="F388" s="12"/>
    </row>
    <row r="389" spans="3:6" hidden="1" x14ac:dyDescent="0.25"/>
    <row r="390" spans="3:6" hidden="1" x14ac:dyDescent="0.25"/>
    <row r="391" spans="3:6" hidden="1" x14ac:dyDescent="0.25"/>
  </sheetData>
  <printOptions gridLines="1"/>
  <pageMargins left="0.45" right="0.45" top="0.75" bottom="0.75" header="0.3" footer="0.3"/>
  <pageSetup scale="70" fitToHeight="0" orientation="portrait" r:id="rId1"/>
  <headerFooter>
    <oddHeader>&amp;C&amp;F</oddHeader>
    <oddFooter>Page &amp;P of &amp;N</oddFooter>
  </headerFooter>
  <ignoredErrors>
    <ignoredError sqref="E4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Preliminary MAP Report WS</vt:lpstr>
      <vt:lpstr>'2015 Preliminary MAP Report WS'!Print_Titles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Martin</dc:creator>
  <cp:lastModifiedBy>Rebecca Booher</cp:lastModifiedBy>
  <cp:lastPrinted>2017-11-11T20:26:33Z</cp:lastPrinted>
  <dcterms:created xsi:type="dcterms:W3CDTF">2014-01-16T00:47:55Z</dcterms:created>
  <dcterms:modified xsi:type="dcterms:W3CDTF">2017-11-28T15:55:46Z</dcterms:modified>
</cp:coreProperties>
</file>