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500" windowWidth="25600" windowHeight="14420" tabRatio="600" firstSheet="0" activeTab="0" autoFilterDateGrouping="1"/>
  </bookViews>
  <sheets>
    <sheet xmlns:r="http://schemas.openxmlformats.org/officeDocument/2006/relationships" name="Comp_Form" sheetId="1" state="visible" r:id="rId1"/>
    <sheet xmlns:r="http://schemas.openxmlformats.org/officeDocument/2006/relationships" name="Data" sheetId="2" state="visible" r:id="rId2"/>
  </sheets>
  <definedNames>
    <definedName name="_xlnm.Print_Area" localSheetId="0">'Comp_Form'!$A$1:$F$79</definedName>
  </definedNames>
  <calcPr calcId="191029" fullCalcOnLoad="1"/>
</workbook>
</file>

<file path=xl/styles.xml><?xml version="1.0" encoding="utf-8"?>
<styleSheet xmlns="http://schemas.openxmlformats.org/spreadsheetml/2006/main">
  <numFmts count="7">
    <numFmt numFmtId="164" formatCode="_(* #,##0_);_(* \(#,##0\);_(* &quot;-&quot;??_);_(@_)"/>
    <numFmt numFmtId="165" formatCode="0.000000"/>
    <numFmt numFmtId="166" formatCode="#,##0\ ;&quot; (&quot;#,##0\);&quot; -&quot;#\ ;@\ "/>
    <numFmt numFmtId="167" formatCode="_(&quot;$&quot;* #,##0_);_(&quot;$&quot;* \(#,##0\);_(&quot;$&quot;* &quot;-&quot;??_);_(@_)"/>
    <numFmt numFmtId="168" formatCode="_(&quot;$&quot;* #,##0.00_);_(&quot;$&quot;* \(#,##0.00\);_(&quot;$&quot;* &quot;-&quot;??_);_(@_)"/>
    <numFmt numFmtId="169" formatCode="$#,##0.00"/>
    <numFmt numFmtId="170" formatCode="#,##0.00\ ;&quot; (&quot;#,##0.00\);&quot; -&quot;#\ ;@\ "/>
  </numFmts>
  <fonts count="32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rgb="FF000000"/>
      <sz val="9"/>
      <scheme val="minor"/>
    </font>
    <font>
      <name val="Arial"/>
      <family val="2"/>
      <sz val="10"/>
    </font>
    <font>
      <name val="Arial"/>
      <family val="2"/>
      <sz val="9"/>
    </font>
    <font>
      <name val="Times New Roman"/>
      <family val="1"/>
      <color theme="1"/>
      <sz val="12"/>
    </font>
    <font>
      <name val="Calibri"/>
      <family val="2"/>
      <b val="1"/>
      <color theme="1"/>
      <sz val="8"/>
    </font>
    <font>
      <name val="Arial"/>
      <family val="2"/>
      <color theme="1"/>
      <sz val="12"/>
    </font>
    <font>
      <name val="Calibri"/>
      <family val="2"/>
      <b val="1"/>
      <color theme="1"/>
      <sz val="6"/>
    </font>
    <font>
      <name val="Calibri"/>
      <family val="2"/>
      <color theme="1"/>
      <sz val="6"/>
    </font>
    <font>
      <name val="Calibri"/>
      <family val="2"/>
      <b val="1"/>
      <color theme="1"/>
      <sz val="14"/>
    </font>
    <font>
      <name val="Calibri"/>
      <family val="2"/>
      <b val="1"/>
      <color theme="1"/>
      <sz val="12"/>
    </font>
    <font>
      <name val="Calibri"/>
      <family val="2"/>
      <color theme="1"/>
      <sz val="12"/>
    </font>
    <font>
      <name val="Calibri"/>
      <family val="2"/>
      <b val="1"/>
      <color theme="1"/>
      <sz val="16"/>
    </font>
    <font>
      <name val="Calibri"/>
      <family val="2"/>
      <b val="1"/>
      <i val="1"/>
      <color theme="1"/>
      <sz val="11"/>
    </font>
    <font>
      <name val="Calibri"/>
      <family val="2"/>
      <i val="1"/>
      <color theme="1"/>
      <sz val="11"/>
    </font>
    <font>
      <name val="Calibri"/>
      <family val="2"/>
      <color theme="1"/>
      <sz val="11"/>
    </font>
    <font>
      <name val="Calibri"/>
      <family val="2"/>
      <b val="1"/>
      <color theme="1"/>
      <sz val="14"/>
      <u val="single"/>
    </font>
    <font>
      <name val="Calibri"/>
      <family val="2"/>
      <b val="1"/>
      <i val="1"/>
      <color theme="1"/>
      <sz val="6"/>
    </font>
    <font>
      <name val="Calibri"/>
      <family val="2"/>
      <b val="1"/>
      <color theme="1"/>
      <sz val="7"/>
    </font>
    <font>
      <name val="Calibri"/>
      <family val="2"/>
      <color theme="1"/>
      <sz val="7"/>
    </font>
    <font>
      <name val="Calibri"/>
      <family val="2"/>
      <color rgb="FFFF0000"/>
      <sz val="11"/>
      <scheme val="minor"/>
    </font>
    <font>
      <name val="Calibri"/>
      <family val="2"/>
      <color theme="1"/>
      <sz val="16"/>
    </font>
    <font>
      <name val="Calibri"/>
      <family val="2"/>
      <b val="1"/>
      <i val="1"/>
      <color theme="1" tint="0.499984740745262"/>
      <sz val="12"/>
    </font>
    <font>
      <name val="Calibri"/>
      <family val="2"/>
      <i val="1"/>
      <color theme="1" tint="0.499984740745262"/>
      <sz val="12"/>
    </font>
    <font>
      <name val="Calibri"/>
      <family val="2"/>
      <i val="1"/>
      <color theme="1" tint="0.499984740745262"/>
      <sz val="11"/>
    </font>
    <font>
      <name val="Arial"/>
      <family val="2"/>
      <i val="1"/>
      <color theme="1" tint="0.499984740745262"/>
      <sz val="12"/>
    </font>
    <font>
      <name val="Arial"/>
      <family val="2"/>
      <b val="1"/>
      <i val="1"/>
      <color theme="1"/>
      <sz val="11"/>
    </font>
    <font>
      <name val="Arial"/>
      <family val="2"/>
      <b val="1"/>
      <color theme="1"/>
      <sz val="12"/>
    </font>
    <font>
      <name val="Calibri"/>
      <family val="2"/>
      <i val="1"/>
      <color theme="1"/>
      <sz val="10"/>
    </font>
    <font>
      <name val="Calibri"/>
      <family val="2"/>
      <b val="1"/>
      <color theme="1"/>
      <sz val="12"/>
      <u val="single"/>
    </font>
    <font>
      <name val="Arial"/>
      <family val="2"/>
      <color theme="1"/>
      <sz val="12"/>
      <u val="single"/>
    </font>
  </fonts>
  <fills count="5">
    <fill>
      <patternFill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8">
    <xf numFmtId="0" fontId="1" fillId="0" borderId="0"/>
    <xf numFmtId="43" fontId="1" fillId="0" borderId="0"/>
    <xf numFmtId="9" fontId="1" fillId="0" borderId="0"/>
    <xf numFmtId="170" fontId="3" fillId="0" borderId="0"/>
    <xf numFmtId="0" fontId="3" fillId="0" borderId="0"/>
    <xf numFmtId="0" fontId="1" fillId="0" borderId="0"/>
    <xf numFmtId="43" fontId="1" fillId="0" borderId="0"/>
    <xf numFmtId="44" fontId="1" fillId="0" borderId="0"/>
  </cellStyleXfs>
  <cellXfs count="169">
    <xf numFmtId="0" fontId="0" fillId="0" borderId="0" pivotButton="0" quotePrefix="0" xfId="0"/>
    <xf numFmtId="0" fontId="2" fillId="0" borderId="0" applyAlignment="1" applyProtection="1" pivotButton="0" quotePrefix="0" xfId="0">
      <alignment horizontal="center"/>
      <protection locked="0" hidden="0"/>
    </xf>
    <xf numFmtId="0" fontId="7" fillId="4" borderId="10" applyAlignment="1" applyProtection="1" pivotButton="0" quotePrefix="0" xfId="0">
      <alignment horizontal="center" vertical="center" wrapText="1"/>
      <protection locked="0" hidden="0"/>
    </xf>
    <xf numFmtId="164" fontId="7" fillId="4" borderId="15" applyAlignment="1" applyProtection="1" pivotButton="0" quotePrefix="0" xfId="1">
      <alignment wrapText="1"/>
      <protection locked="0" hidden="0"/>
    </xf>
    <xf numFmtId="0" fontId="7" fillId="4" borderId="7" applyAlignment="1" applyProtection="1" pivotButton="0" quotePrefix="0" xfId="0">
      <alignment horizontal="center" wrapText="1"/>
      <protection locked="0" hidden="0"/>
    </xf>
    <xf numFmtId="164" fontId="7" fillId="4" borderId="15" applyAlignment="1" applyProtection="1" pivotButton="0" quotePrefix="0" xfId="1">
      <alignment horizontal="right" wrapText="1"/>
      <protection locked="0" hidden="0"/>
    </xf>
    <xf numFmtId="9" fontId="7" fillId="4" borderId="2" applyAlignment="1" applyProtection="1" pivotButton="0" quotePrefix="0" xfId="2">
      <alignment horizontal="center" vertical="center" wrapText="1"/>
      <protection locked="0" hidden="0"/>
    </xf>
    <xf numFmtId="164" fontId="7" fillId="4" borderId="7" applyAlignment="1" applyProtection="1" pivotButton="0" quotePrefix="0" xfId="1">
      <alignment horizontal="right" wrapText="1"/>
      <protection locked="0" hidden="0"/>
    </xf>
    <xf numFmtId="164" fontId="26" fillId="4" borderId="15" applyAlignment="1" applyProtection="1" pivotButton="0" quotePrefix="0" xfId="1">
      <alignment horizontal="right" wrapText="1"/>
      <protection locked="0" hidden="0"/>
    </xf>
    <xf numFmtId="164" fontId="7" fillId="4" borderId="15" applyAlignment="1" applyProtection="1" pivotButton="0" quotePrefix="0" xfId="1">
      <alignment horizontal="center" wrapText="1"/>
      <protection locked="0" hidden="0"/>
    </xf>
    <xf numFmtId="164" fontId="7" fillId="4" borderId="16" applyAlignment="1" applyProtection="1" pivotButton="0" quotePrefix="0" xfId="1">
      <alignment wrapText="1"/>
      <protection locked="0" hidden="0"/>
    </xf>
    <xf numFmtId="0" fontId="6" fillId="0" borderId="9" applyAlignment="1" pivotButton="0" quotePrefix="0" xfId="0">
      <alignment vertical="center" wrapText="1"/>
    </xf>
    <xf numFmtId="164" fontId="1" fillId="0" borderId="0" pivotButton="0" quotePrefix="0" xfId="5"/>
    <xf numFmtId="10" fontId="1" fillId="0" borderId="0" pivotButton="0" quotePrefix="0" xfId="2"/>
    <xf numFmtId="0" fontId="8" fillId="0" borderId="0" applyAlignment="1" pivotButton="0" quotePrefix="0" xfId="0">
      <alignment horizontal="right" vertical="center" wrapText="1"/>
    </xf>
    <xf numFmtId="0" fontId="1" fillId="0" borderId="0" pivotButton="0" quotePrefix="0" xfId="5"/>
    <xf numFmtId="165" fontId="1" fillId="0" borderId="0" pivotButton="0" quotePrefix="0" xfId="2"/>
    <xf numFmtId="0" fontId="4" fillId="0" borderId="0" applyAlignment="1" pivotButton="0" quotePrefix="0" xfId="4">
      <alignment horizontal="center"/>
    </xf>
    <xf numFmtId="166" fontId="4" fillId="0" borderId="0" pivotButton="0" quotePrefix="0" xfId="3"/>
    <xf numFmtId="0" fontId="9" fillId="0" borderId="11" applyAlignment="1" pivotButton="0" quotePrefix="0" xfId="0">
      <alignment vertical="center" wrapText="1"/>
    </xf>
    <xf numFmtId="0" fontId="9" fillId="0" borderId="0" applyAlignment="1" pivotButton="0" quotePrefix="0" xfId="0">
      <alignment vertical="center" wrapText="1"/>
    </xf>
    <xf numFmtId="0" fontId="8" fillId="3" borderId="0" applyAlignment="1" pivotButton="0" quotePrefix="0" xfId="0">
      <alignment vertical="center" wrapText="1"/>
    </xf>
    <xf numFmtId="0" fontId="8" fillId="3" borderId="12" applyAlignment="1" pivotButton="0" quotePrefix="0" xfId="0">
      <alignment vertical="center" wrapText="1"/>
    </xf>
    <xf numFmtId="0" fontId="12" fillId="0" borderId="11" applyAlignment="1" pivotButton="0" quotePrefix="0" xfId="0">
      <alignment vertical="center" wrapText="1"/>
    </xf>
    <xf numFmtId="0" fontId="12" fillId="0" borderId="0" applyAlignment="1" pivotButton="0" quotePrefix="0" xfId="0">
      <alignment vertical="center" wrapText="1"/>
    </xf>
    <xf numFmtId="0" fontId="11" fillId="2" borderId="2" applyAlignment="1" pivotButton="0" quotePrefix="0" xfId="0">
      <alignment horizontal="center" vertical="center" wrapText="1"/>
    </xf>
    <xf numFmtId="0" fontId="11" fillId="3" borderId="12" applyAlignment="1" pivotButton="0" quotePrefix="0" xfId="0">
      <alignment horizontal="center" vertical="center" wrapText="1"/>
    </xf>
    <xf numFmtId="0" fontId="16" fillId="0" borderId="12" applyAlignment="1" pivotButton="0" quotePrefix="0" xfId="0">
      <alignment horizontal="right" vertical="center" wrapText="1"/>
    </xf>
    <xf numFmtId="0" fontId="16" fillId="0" borderId="12" applyAlignment="1" pivotButton="0" quotePrefix="0" xfId="0">
      <alignment vertical="center" wrapText="1"/>
    </xf>
    <xf numFmtId="0" fontId="12" fillId="0" borderId="11" applyAlignment="1" pivotButton="0" quotePrefix="0" xfId="0">
      <alignment horizontal="right" wrapText="1"/>
    </xf>
    <xf numFmtId="0" fontId="12" fillId="0" borderId="0" applyAlignment="1" pivotButton="0" quotePrefix="0" xfId="0">
      <alignment wrapText="1"/>
    </xf>
    <xf numFmtId="0" fontId="12" fillId="0" borderId="12" applyAlignment="1" pivotButton="0" quotePrefix="0" xfId="0">
      <alignment vertical="center" wrapText="1"/>
    </xf>
    <xf numFmtId="164" fontId="28" fillId="0" borderId="1" applyAlignment="1" pivotButton="0" quotePrefix="0" xfId="1">
      <alignment wrapText="1"/>
    </xf>
    <xf numFmtId="0" fontId="8" fillId="0" borderId="6" applyAlignment="1" pivotButton="0" quotePrefix="0" xfId="0">
      <alignment vertical="center" wrapText="1"/>
    </xf>
    <xf numFmtId="0" fontId="8" fillId="0" borderId="7" applyAlignment="1" pivotButton="0" quotePrefix="0" xfId="0">
      <alignment vertical="center" wrapText="1"/>
    </xf>
    <xf numFmtId="0" fontId="9" fillId="0" borderId="7" applyAlignment="1" pivotButton="0" quotePrefix="0" xfId="0">
      <alignment vertical="center" wrapText="1"/>
    </xf>
    <xf numFmtId="0" fontId="9" fillId="0" borderId="8" applyAlignment="1" pivotButton="0" quotePrefix="0" xfId="0">
      <alignment vertical="center" wrapText="1"/>
    </xf>
    <xf numFmtId="0" fontId="12" fillId="0" borderId="0" applyAlignment="1" pivotButton="0" quotePrefix="0" xfId="0">
      <alignment vertical="center"/>
    </xf>
    <xf numFmtId="0" fontId="14" fillId="0" borderId="3" applyAlignment="1" pivotButton="0" quotePrefix="0" xfId="0">
      <alignment horizontal="center" vertical="center" wrapText="1"/>
    </xf>
    <xf numFmtId="0" fontId="14" fillId="0" borderId="4" applyAlignment="1" pivotButton="0" quotePrefix="0" xfId="0">
      <alignment horizontal="center" vertical="center" wrapText="1"/>
    </xf>
    <xf numFmtId="0" fontId="5" fillId="0" borderId="5" applyAlignment="1" pivotButton="0" quotePrefix="0" xfId="0">
      <alignment vertical="center" wrapText="1"/>
    </xf>
    <xf numFmtId="0" fontId="16" fillId="0" borderId="12" applyAlignment="1" pivotButton="0" quotePrefix="0" xfId="0">
      <alignment wrapText="1"/>
    </xf>
    <xf numFmtId="0" fontId="19" fillId="0" borderId="11" applyAlignment="1" pivotButton="0" quotePrefix="0" xfId="0">
      <alignment horizontal="left" vertical="center" wrapText="1" indent="1"/>
    </xf>
    <xf numFmtId="0" fontId="20" fillId="0" borderId="0" applyAlignment="1" pivotButton="0" quotePrefix="0" xfId="0">
      <alignment horizontal="center" vertical="center" wrapText="1"/>
    </xf>
    <xf numFmtId="0" fontId="20" fillId="0" borderId="0" applyAlignment="1" pivotButton="0" quotePrefix="0" xfId="0">
      <alignment vertical="center" wrapText="1"/>
    </xf>
    <xf numFmtId="0" fontId="20" fillId="0" borderId="12" applyAlignment="1" pivotButton="0" quotePrefix="0" xfId="0">
      <alignment vertical="center" wrapText="1"/>
    </xf>
    <xf numFmtId="0" fontId="11" fillId="0" borderId="11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center" vertical="center" wrapText="1"/>
    </xf>
    <xf numFmtId="0" fontId="11" fillId="0" borderId="0" applyAlignment="1" pivotButton="0" quotePrefix="0" xfId="0">
      <alignment vertical="center" wrapText="1"/>
    </xf>
    <xf numFmtId="0" fontId="11" fillId="0" borderId="12" applyAlignment="1" pivotButton="0" quotePrefix="0" xfId="0">
      <alignment vertical="center" wrapText="1"/>
    </xf>
    <xf numFmtId="0" fontId="8" fillId="0" borderId="6" applyAlignment="1" pivotButton="0" quotePrefix="0" xfId="0">
      <alignment horizontal="left" vertical="center" wrapText="1" indent="1"/>
    </xf>
    <xf numFmtId="0" fontId="9" fillId="0" borderId="7" applyAlignment="1" pivotButton="0" quotePrefix="0" xfId="0">
      <alignment horizontal="right" vertical="center" wrapText="1" indent="1"/>
    </xf>
    <xf numFmtId="0" fontId="9" fillId="0" borderId="7" applyAlignment="1" pivotButton="0" quotePrefix="0" xfId="0">
      <alignment horizontal="right" vertical="center" wrapText="1"/>
    </xf>
    <xf numFmtId="0" fontId="9" fillId="0" borderId="3" applyAlignment="1" pivotButton="0" quotePrefix="0" xfId="0">
      <alignment vertical="center" wrapText="1"/>
    </xf>
    <xf numFmtId="0" fontId="8" fillId="0" borderId="4" applyAlignment="1" pivotButton="0" quotePrefix="0" xfId="0">
      <alignment horizontal="center" vertical="center" wrapText="1"/>
    </xf>
    <xf numFmtId="0" fontId="8" fillId="0" borderId="5" applyAlignment="1" pivotButton="0" quotePrefix="0" xfId="0">
      <alignment horizontal="center" vertical="center" wrapText="1"/>
    </xf>
    <xf numFmtId="0" fontId="11" fillId="0" borderId="12" applyAlignment="1" pivotButton="0" quotePrefix="0" xfId="0">
      <alignment horizontal="center" vertical="center" wrapText="1"/>
    </xf>
    <xf numFmtId="0" fontId="16" fillId="0" borderId="12" applyAlignment="1" pivotButton="0" quotePrefix="0" xfId="0">
      <alignment horizontal="right" wrapText="1"/>
    </xf>
    <xf numFmtId="0" fontId="21" fillId="0" borderId="0" pivotButton="0" quotePrefix="0" xfId="0"/>
    <xf numFmtId="0" fontId="11" fillId="0" borderId="21" applyAlignment="1" pivotButton="0" quotePrefix="0" xfId="0">
      <alignment horizontal="right" wrapText="1"/>
    </xf>
    <xf numFmtId="164" fontId="12" fillId="0" borderId="0" applyAlignment="1" pivotButton="0" quotePrefix="0" xfId="1">
      <alignment wrapText="1"/>
    </xf>
    <xf numFmtId="0" fontId="8" fillId="0" borderId="6" applyAlignment="1" pivotButton="0" quotePrefix="0" xfId="0">
      <alignment horizontal="left" vertical="center" wrapText="1" indent="5"/>
    </xf>
    <xf numFmtId="0" fontId="9" fillId="0" borderId="8" applyAlignment="1" pivotButton="0" quotePrefix="0" xfId="0">
      <alignment horizontal="right" vertical="center" wrapText="1"/>
    </xf>
    <xf numFmtId="0" fontId="11" fillId="0" borderId="2" applyAlignment="1" pivotButton="0" quotePrefix="0" xfId="0">
      <alignment horizontal="right" vertical="center" wrapText="1"/>
    </xf>
    <xf numFmtId="167" fontId="7" fillId="0" borderId="2" applyAlignment="1" pivotButton="0" quotePrefix="0" xfId="7">
      <alignment wrapText="1"/>
    </xf>
    <xf numFmtId="0" fontId="0" fillId="0" borderId="0" applyAlignment="1" pivotButton="0" quotePrefix="0" xfId="0">
      <alignment vertical="center" wrapText="1"/>
    </xf>
    <xf numFmtId="0" fontId="8" fillId="0" borderId="3" applyAlignment="1" pivotButton="0" quotePrefix="0" xfId="0">
      <alignment horizontal="center" vertical="center" wrapText="1"/>
    </xf>
    <xf numFmtId="0" fontId="11" fillId="0" borderId="11" applyAlignment="1" pivotButton="0" quotePrefix="0" xfId="0">
      <alignment horizontal="center" vertical="center" wrapText="1"/>
    </xf>
    <xf numFmtId="0" fontId="18" fillId="0" borderId="11" applyAlignment="1" pivotButton="0" quotePrefix="0" xfId="0">
      <alignment vertical="center" wrapText="1"/>
    </xf>
    <xf numFmtId="164" fontId="18" fillId="0" borderId="0" applyAlignment="1" pivotButton="0" quotePrefix="0" xfId="1">
      <alignment vertical="center" wrapText="1"/>
    </xf>
    <xf numFmtId="0" fontId="9" fillId="0" borderId="12" applyAlignment="1" pivotButton="0" quotePrefix="0" xfId="0">
      <alignment horizontal="center" vertical="center" wrapText="1"/>
    </xf>
    <xf numFmtId="164" fontId="12" fillId="0" borderId="0" applyAlignment="1" pivotButton="0" quotePrefix="0" xfId="1">
      <alignment horizontal="center" vertical="center" wrapText="1"/>
    </xf>
    <xf numFmtId="0" fontId="12" fillId="0" borderId="12" applyAlignment="1" pivotButton="0" quotePrefix="0" xfId="0">
      <alignment horizontal="center" vertical="center" wrapText="1"/>
    </xf>
    <xf numFmtId="164" fontId="7" fillId="0" borderId="15" applyAlignment="1" pivotButton="0" quotePrefix="0" xfId="1">
      <alignment horizontal="right" wrapText="1"/>
    </xf>
    <xf numFmtId="0" fontId="9" fillId="0" borderId="6" applyAlignment="1" pivotButton="0" quotePrefix="0" xfId="0">
      <alignment horizontal="center" vertical="center" wrapText="1"/>
    </xf>
    <xf numFmtId="0" fontId="9" fillId="0" borderId="7" applyAlignment="1" pivotButton="0" quotePrefix="0" xfId="0">
      <alignment horizontal="center" vertical="center" wrapText="1"/>
    </xf>
    <xf numFmtId="0" fontId="9" fillId="0" borderId="8" applyAlignment="1" pivotButton="0" quotePrefix="0" xfId="0">
      <alignment horizontal="center" vertical="center" wrapText="1"/>
    </xf>
    <xf numFmtId="9" fontId="31" fillId="0" borderId="0" applyAlignment="1" pivotButton="0" quotePrefix="0" xfId="2">
      <alignment horizontal="centerContinuous"/>
    </xf>
    <xf numFmtId="168" fontId="12" fillId="0" borderId="7" applyAlignment="1" pivotButton="0" quotePrefix="0" xfId="7">
      <alignment wrapText="1"/>
    </xf>
    <xf numFmtId="0" fontId="12" fillId="0" borderId="11" applyAlignment="1" pivotButton="0" quotePrefix="0" xfId="0">
      <alignment horizontal="right"/>
    </xf>
    <xf numFmtId="0" fontId="11" fillId="0" borderId="11" applyAlignment="1" pivotButton="0" quotePrefix="0" xfId="0">
      <alignment wrapText="1"/>
    </xf>
    <xf numFmtId="0" fontId="9" fillId="0" borderId="0" applyAlignment="1" pivotButton="0" quotePrefix="0" xfId="0">
      <alignment vertical="center"/>
    </xf>
    <xf numFmtId="0" fontId="12" fillId="4" borderId="21" applyAlignment="1" applyProtection="1" pivotButton="0" quotePrefix="0" xfId="0">
      <alignment horizontal="center" wrapText="1"/>
      <protection locked="0" hidden="0"/>
    </xf>
    <xf numFmtId="0" fontId="12" fillId="4" borderId="7" applyAlignment="1" applyProtection="1" pivotButton="0" quotePrefix="0" xfId="0">
      <alignment horizontal="center" wrapText="1"/>
      <protection locked="0" hidden="0"/>
    </xf>
    <xf numFmtId="168" fontId="12" fillId="4" borderId="7" applyAlignment="1" applyProtection="1" pivotButton="0" quotePrefix="0" xfId="7">
      <alignment wrapText="1"/>
      <protection locked="0" hidden="0"/>
    </xf>
    <xf numFmtId="0" fontId="9" fillId="0" borderId="0" applyAlignment="1" pivotButton="0" quotePrefix="0" xfId="0">
      <alignment horizontal="center" vertical="center" wrapText="1"/>
    </xf>
    <xf numFmtId="43" fontId="12" fillId="0" borderId="7" applyAlignment="1" pivotButton="0" quotePrefix="0" xfId="7">
      <alignment wrapText="1"/>
    </xf>
    <xf numFmtId="0" fontId="11" fillId="0" borderId="0" applyAlignment="1" pivotButton="0" quotePrefix="0" xfId="0">
      <alignment wrapText="1"/>
    </xf>
    <xf numFmtId="168" fontId="12" fillId="0" borderId="0" applyAlignment="1" pivotButton="0" quotePrefix="0" xfId="7">
      <alignment wrapText="1"/>
    </xf>
    <xf numFmtId="0" fontId="30" fillId="0" borderId="0" applyAlignment="1" pivotButton="0" quotePrefix="0" xfId="0">
      <alignment horizontal="centerContinuous"/>
    </xf>
    <xf numFmtId="0" fontId="29" fillId="0" borderId="0" applyAlignment="1" pivotButton="0" quotePrefix="0" xfId="0">
      <alignment wrapText="1"/>
    </xf>
    <xf numFmtId="0" fontId="12" fillId="0" borderId="0" applyAlignment="1" pivotButton="0" quotePrefix="0" xfId="0">
      <alignment horizontal="right" wrapText="1"/>
    </xf>
    <xf numFmtId="0" fontId="0" fillId="0" borderId="6" pivotButton="0" quotePrefix="0" xfId="0"/>
    <xf numFmtId="0" fontId="0" fillId="0" borderId="7" pivotButton="0" quotePrefix="0" xfId="0"/>
    <xf numFmtId="0" fontId="0" fillId="0" borderId="8" pivotButton="0" quotePrefix="0" xfId="0"/>
    <xf numFmtId="164" fontId="7" fillId="0" borderId="15" applyAlignment="1" pivotButton="0" quotePrefix="0" xfId="1">
      <alignment horizontal="left" wrapText="1"/>
    </xf>
    <xf numFmtId="0" fontId="18" fillId="0" borderId="0" applyAlignment="1" pivotButton="0" quotePrefix="0" xfId="0">
      <alignment vertical="center" wrapText="1"/>
    </xf>
    <xf numFmtId="0" fontId="0" fillId="0" borderId="11" pivotButton="0" quotePrefix="0" xfId="0"/>
    <xf numFmtId="0" fontId="7" fillId="4" borderId="2" applyAlignment="1" applyProtection="1" pivotButton="0" quotePrefix="0" xfId="0">
      <alignment horizontal="center" vertical="center" wrapText="1"/>
      <protection locked="0" hidden="0"/>
    </xf>
    <xf numFmtId="10" fontId="7" fillId="4" borderId="7" applyAlignment="1" applyProtection="1" pivotButton="0" quotePrefix="0" xfId="2">
      <alignment horizontal="center" wrapText="1"/>
      <protection locked="0" hidden="0"/>
    </xf>
    <xf numFmtId="0" fontId="12" fillId="0" borderId="11" applyAlignment="1" pivotButton="0" quotePrefix="0" xfId="0">
      <alignment horizontal="right" wrapText="1"/>
    </xf>
    <xf numFmtId="0" fontId="6" fillId="0" borderId="3" applyAlignment="1" pivotButton="0" quotePrefix="0" xfId="0">
      <alignment vertical="center" wrapText="1"/>
    </xf>
    <xf numFmtId="0" fontId="6" fillId="0" borderId="4" applyAlignment="1" pivotButton="0" quotePrefix="0" xfId="0">
      <alignment vertical="center" wrapText="1"/>
    </xf>
    <xf numFmtId="0" fontId="6" fillId="0" borderId="5" applyAlignment="1" pivotButton="0" quotePrefix="0" xfId="0">
      <alignment vertical="center" wrapText="1"/>
    </xf>
    <xf numFmtId="0" fontId="7" fillId="4" borderId="6" applyAlignment="1" applyProtection="1" pivotButton="0" quotePrefix="0" xfId="0">
      <alignment horizontal="center" vertical="center" wrapText="1"/>
      <protection locked="0" hidden="0"/>
    </xf>
    <xf numFmtId="0" fontId="7" fillId="4" borderId="7" applyAlignment="1" applyProtection="1" pivotButton="0" quotePrefix="0" xfId="0">
      <alignment horizontal="center" vertical="center" wrapText="1"/>
      <protection locked="0" hidden="0"/>
    </xf>
    <xf numFmtId="0" fontId="7" fillId="4" borderId="8" applyAlignment="1" applyProtection="1" pivotButton="0" quotePrefix="0" xfId="0">
      <alignment horizontal="center" vertical="center" wrapText="1"/>
      <protection locked="0" hidden="0"/>
    </xf>
    <xf numFmtId="0" fontId="6" fillId="0" borderId="11" applyAlignment="1" pivotButton="0" quotePrefix="0" xfId="0">
      <alignment vertical="center" wrapText="1"/>
    </xf>
    <xf numFmtId="0" fontId="6" fillId="0" borderId="0" applyAlignment="1" pivotButton="0" quotePrefix="0" xfId="0">
      <alignment vertical="center" wrapText="1"/>
    </xf>
    <xf numFmtId="14" fontId="7" fillId="4" borderId="6" applyAlignment="1" applyProtection="1" pivotButton="0" quotePrefix="0" xfId="0">
      <alignment horizontal="center" vertical="center" wrapText="1"/>
      <protection locked="0" hidden="0"/>
    </xf>
    <xf numFmtId="0" fontId="9" fillId="0" borderId="0" applyAlignment="1" pivotButton="0" quotePrefix="0" xfId="0">
      <alignment horizontal="center" vertical="center" wrapText="1"/>
    </xf>
    <xf numFmtId="0" fontId="8" fillId="0" borderId="4" applyAlignment="1" pivotButton="0" quotePrefix="0" xfId="0">
      <alignment horizontal="center" vertical="center" wrapText="1"/>
    </xf>
    <xf numFmtId="0" fontId="27" fillId="4" borderId="19" applyAlignment="1" applyProtection="1" pivotButton="0" quotePrefix="0" xfId="0">
      <alignment horizontal="left" wrapText="1"/>
      <protection locked="0" hidden="0"/>
    </xf>
    <xf numFmtId="0" fontId="11" fillId="0" borderId="17" applyAlignment="1" pivotButton="0" quotePrefix="0" xfId="0">
      <alignment horizontal="left" wrapText="1" indent="1"/>
    </xf>
    <xf numFmtId="0" fontId="11" fillId="0" borderId="18" applyAlignment="1" pivotButton="0" quotePrefix="0" xfId="0">
      <alignment horizontal="left" wrapText="1" indent="1"/>
    </xf>
    <xf numFmtId="0" fontId="11" fillId="0" borderId="20" applyAlignment="1" pivotButton="0" quotePrefix="0" xfId="0">
      <alignment horizontal="left" wrapText="1" indent="1"/>
    </xf>
    <xf numFmtId="0" fontId="11" fillId="0" borderId="21" applyAlignment="1" pivotButton="0" quotePrefix="0" xfId="0">
      <alignment horizontal="left" wrapText="1" indent="1"/>
    </xf>
    <xf numFmtId="0" fontId="13" fillId="2" borderId="13" applyAlignment="1" pivotButton="0" quotePrefix="0" xfId="0">
      <alignment horizontal="left" vertical="center" wrapText="1"/>
    </xf>
    <xf numFmtId="0" fontId="13" fillId="2" borderId="15" applyAlignment="1" pivotButton="0" quotePrefix="0" xfId="0">
      <alignment horizontal="left" vertical="center" wrapText="1"/>
    </xf>
    <xf numFmtId="0" fontId="13" fillId="2" borderId="14" applyAlignment="1" pivotButton="0" quotePrefix="0" xfId="0">
      <alignment horizontal="left" vertical="center" wrapText="1"/>
    </xf>
    <xf numFmtId="0" fontId="14" fillId="0" borderId="13" applyAlignment="1" pivotButton="0" quotePrefix="0" xfId="0">
      <alignment horizontal="left" vertical="center" wrapText="1"/>
    </xf>
    <xf numFmtId="0" fontId="14" fillId="0" borderId="15" applyAlignment="1" pivotButton="0" quotePrefix="0" xfId="0">
      <alignment horizontal="left" vertical="center" wrapText="1"/>
    </xf>
    <xf numFmtId="0" fontId="14" fillId="0" borderId="14" applyAlignment="1" pivotButton="0" quotePrefix="0" xfId="0">
      <alignment horizontal="left" vertical="center" wrapText="1"/>
    </xf>
    <xf numFmtId="0" fontId="17" fillId="0" borderId="11" applyAlignment="1" pivotButton="0" quotePrefix="0" xfId="0">
      <alignment horizontal="left" vertical="center" wrapText="1"/>
    </xf>
    <xf numFmtId="0" fontId="17" fillId="0" borderId="0" applyAlignment="1" pivotButton="0" quotePrefix="0" xfId="0">
      <alignment horizontal="left" vertical="center" wrapText="1"/>
    </xf>
    <xf numFmtId="0" fontId="10" fillId="2" borderId="2" applyAlignment="1" pivotButton="0" quotePrefix="0" xfId="0">
      <alignment horizontal="center" vertical="center" wrapText="1"/>
    </xf>
    <xf numFmtId="0" fontId="13" fillId="2" borderId="13" applyAlignment="1" pivotButton="0" quotePrefix="0" xfId="0">
      <alignment vertical="center" wrapText="1"/>
    </xf>
    <xf numFmtId="0" fontId="13" fillId="2" borderId="15" applyAlignment="1" pivotButton="0" quotePrefix="0" xfId="0">
      <alignment vertical="center" wrapText="1"/>
    </xf>
    <xf numFmtId="0" fontId="13" fillId="2" borderId="14" applyAlignment="1" pivotButton="0" quotePrefix="0" xfId="0">
      <alignment vertical="center" wrapText="1"/>
    </xf>
    <xf numFmtId="0" fontId="27" fillId="4" borderId="7" applyAlignment="1" applyProtection="1" pivotButton="0" quotePrefix="0" xfId="0">
      <alignment horizontal="left"/>
      <protection locked="0" hidden="0"/>
    </xf>
    <xf numFmtId="0" fontId="9" fillId="0" borderId="7" applyAlignment="1" pivotButton="0" quotePrefix="0" xfId="0">
      <alignment vertical="center" wrapText="1"/>
    </xf>
    <xf numFmtId="0" fontId="9" fillId="0" borderId="16" applyAlignment="1" pivotButton="0" quotePrefix="0" xfId="0">
      <alignment vertical="center" wrapText="1"/>
    </xf>
    <xf numFmtId="0" fontId="14" fillId="0" borderId="13" applyAlignment="1" pivotButton="0" quotePrefix="0" xfId="0">
      <alignment vertical="center" wrapText="1"/>
    </xf>
    <xf numFmtId="0" fontId="14" fillId="0" borderId="15" applyAlignment="1" pivotButton="0" quotePrefix="0" xfId="0">
      <alignment vertical="center" wrapText="1"/>
    </xf>
    <xf numFmtId="0" fontId="14" fillId="0" borderId="14" applyAlignment="1" pivotButton="0" quotePrefix="0" xfId="0">
      <alignment vertical="center" wrapText="1"/>
    </xf>
    <xf numFmtId="9" fontId="7" fillId="4" borderId="13" applyAlignment="1" applyProtection="1" pivotButton="0" quotePrefix="0" xfId="2">
      <alignment horizontal="center" vertical="center" wrapText="1"/>
      <protection locked="0" hidden="0"/>
    </xf>
    <xf numFmtId="9" fontId="7" fillId="4" borderId="14" applyAlignment="1" applyProtection="1" pivotButton="0" quotePrefix="0" xfId="2">
      <alignment horizontal="center" vertical="center" wrapText="1"/>
      <protection locked="0" hidden="0"/>
    </xf>
    <xf numFmtId="0" fontId="7" fillId="4" borderId="13" applyAlignment="1" applyProtection="1" pivotButton="0" quotePrefix="0" xfId="0">
      <alignment horizontal="center" vertical="center" wrapText="1"/>
      <protection locked="0" hidden="0"/>
    </xf>
    <xf numFmtId="0" fontId="7" fillId="4" borderId="14" applyAlignment="1" applyProtection="1" pivotButton="0" quotePrefix="0" xfId="0">
      <alignment horizontal="center" vertical="center" wrapText="1"/>
      <protection locked="0" hidden="0"/>
    </xf>
    <xf numFmtId="167" fontId="7" fillId="0" borderId="2" applyAlignment="1" pivotButton="0" quotePrefix="0" xfId="7">
      <alignment horizontal="center" vertical="center" wrapText="1"/>
    </xf>
    <xf numFmtId="0" fontId="23" fillId="0" borderId="20" applyAlignment="1" pivotButton="0" quotePrefix="0" xfId="0">
      <alignment horizontal="left" wrapText="1" indent="1"/>
    </xf>
    <xf numFmtId="0" fontId="23" fillId="0" borderId="21" applyAlignment="1" pivotButton="0" quotePrefix="0" xfId="0">
      <alignment horizontal="left" wrapText="1" indent="1"/>
    </xf>
    <xf numFmtId="0" fontId="11" fillId="0" borderId="20" applyAlignment="1" pivotButton="0" quotePrefix="0" xfId="0">
      <alignment horizontal="left" indent="1"/>
    </xf>
    <xf numFmtId="0" fontId="11" fillId="0" borderId="21" applyAlignment="1" pivotButton="0" quotePrefix="0" xfId="0">
      <alignment horizontal="left" indent="1"/>
    </xf>
    <xf numFmtId="0" fontId="0" fillId="0" borderId="4" pivotButton="0" quotePrefix="0" xfId="0"/>
    <xf numFmtId="0" fontId="0" fillId="0" borderId="5" pivotButton="0" quotePrefix="0" xfId="0"/>
    <xf numFmtId="0" fontId="0" fillId="0" borderId="7" applyProtection="1" pivotButton="0" quotePrefix="0" xfId="0">
      <protection locked="0" hidden="0"/>
    </xf>
    <xf numFmtId="0" fontId="0" fillId="0" borderId="8" applyProtection="1" pivotButton="0" quotePrefix="0" xfId="0">
      <protection locked="0" hidden="0"/>
    </xf>
    <xf numFmtId="14" fontId="7" fillId="4" borderId="10" applyAlignment="1" applyProtection="1" pivotButton="0" quotePrefix="0" xfId="0">
      <alignment horizontal="center" vertical="center" wrapText="1"/>
      <protection locked="0" hidden="0"/>
    </xf>
    <xf numFmtId="165" fontId="1" fillId="0" borderId="0" pivotButton="0" quotePrefix="0" xfId="2"/>
    <xf numFmtId="0" fontId="13" fillId="2" borderId="2" applyAlignment="1" pivotButton="0" quotePrefix="0" xfId="0">
      <alignment horizontal="left" vertical="center" wrapText="1"/>
    </xf>
    <xf numFmtId="0" fontId="0" fillId="0" borderId="15" pivotButton="0" quotePrefix="0" xfId="0"/>
    <xf numFmtId="0" fontId="0" fillId="0" borderId="14" pivotButton="0" quotePrefix="0" xfId="0"/>
    <xf numFmtId="0" fontId="14" fillId="0" borderId="2" applyAlignment="1" pivotButton="0" quotePrefix="0" xfId="0">
      <alignment horizontal="left" vertical="center" wrapText="1"/>
    </xf>
    <xf numFmtId="0" fontId="0" fillId="0" borderId="18" pivotButton="0" quotePrefix="0" xfId="0"/>
    <xf numFmtId="0" fontId="0" fillId="0" borderId="21" pivotButton="0" quotePrefix="0" xfId="0"/>
    <xf numFmtId="0" fontId="0" fillId="0" borderId="19" applyProtection="1" pivotButton="0" quotePrefix="0" xfId="0">
      <protection locked="0" hidden="0"/>
    </xf>
    <xf numFmtId="0" fontId="13" fillId="2" borderId="2" applyAlignment="1" pivotButton="0" quotePrefix="0" xfId="0">
      <alignment vertical="center" wrapText="1"/>
    </xf>
    <xf numFmtId="0" fontId="14" fillId="0" borderId="2" applyAlignment="1" pivotButton="0" quotePrefix="0" xfId="0">
      <alignment vertical="center" wrapText="1"/>
    </xf>
    <xf numFmtId="169" fontId="7" fillId="0" borderId="15" applyAlignment="1" pivotButton="0" quotePrefix="0" xfId="1">
      <alignment horizontal="left" wrapText="1"/>
    </xf>
    <xf numFmtId="0" fontId="0" fillId="0" borderId="14" applyProtection="1" pivotButton="0" quotePrefix="0" xfId="0">
      <protection locked="0" hidden="0"/>
    </xf>
    <xf numFmtId="167" fontId="7" fillId="0" borderId="2" applyAlignment="1" pivotButton="0" quotePrefix="0" xfId="7">
      <alignment wrapText="1"/>
    </xf>
    <xf numFmtId="167" fontId="7" fillId="0" borderId="2" applyAlignment="1" pivotButton="0" quotePrefix="0" xfId="7">
      <alignment horizontal="center" vertical="center" wrapText="1"/>
    </xf>
    <xf numFmtId="168" fontId="12" fillId="4" borderId="7" applyAlignment="1" applyProtection="1" pivotButton="0" quotePrefix="0" xfId="7">
      <alignment wrapText="1"/>
      <protection locked="0" hidden="0"/>
    </xf>
    <xf numFmtId="168" fontId="12" fillId="0" borderId="7" applyAlignment="1" pivotButton="0" quotePrefix="0" xfId="7">
      <alignment wrapText="1"/>
    </xf>
    <xf numFmtId="168" fontId="12" fillId="0" borderId="0" applyAlignment="1" pivotButton="0" quotePrefix="0" xfId="7">
      <alignment wrapText="1"/>
    </xf>
    <xf numFmtId="169" fontId="0" fillId="0" borderId="0" pivotButton="0" quotePrefix="0" xfId="0"/>
    <xf numFmtId="169" fontId="7" fillId="0" borderId="15" applyAlignment="1" pivotButton="0" quotePrefix="0" xfId="1">
      <alignment horizontal="left" wrapText="1"/>
    </xf>
    <xf numFmtId="169" fontId="0" fillId="0" borderId="0" pivotButton="0" quotePrefix="0" xfId="0"/>
  </cellXfs>
  <cellStyles count="8">
    <cellStyle name="Normal" xfId="0" builtinId="0"/>
    <cellStyle name="Comma" xfId="1" builtinId="3"/>
    <cellStyle name="Percent" xfId="2" builtinId="5"/>
    <cellStyle name="Comma 2" xfId="3"/>
    <cellStyle name="Excel Built-in Normal" xfId="4"/>
    <cellStyle name="Normal 3" xfId="5"/>
    <cellStyle name="Comma 3" xfId="6"/>
    <cellStyle name="Currency" xfId="7" builtinId="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W113"/>
  <sheetViews>
    <sheetView tabSelected="1" zoomScale="130" zoomScaleNormal="130" workbookViewId="0">
      <selection activeCell="E22" sqref="E22"/>
    </sheetView>
  </sheetViews>
  <sheetFormatPr baseColWidth="10" defaultColWidth="8.83203125" defaultRowHeight="15"/>
  <cols>
    <col width="17.6640625" customWidth="1" min="1" max="4"/>
    <col width="16.5" customWidth="1" min="5" max="5"/>
    <col width="1.5" customWidth="1" min="6" max="6"/>
    <col hidden="1" width="12" customWidth="1" min="10" max="10"/>
    <col hidden="1" width="8.5" customWidth="1" min="11" max="11"/>
    <col hidden="1" width="5" customWidth="1" min="12" max="12"/>
    <col hidden="1" width="4.6640625" customWidth="1" min="13" max="13"/>
    <col hidden="1" width="6" customWidth="1" min="14" max="14"/>
    <col hidden="1" width="5" customWidth="1" min="15" max="15"/>
    <col hidden="1" width="9.5" customWidth="1" min="16" max="16"/>
    <col hidden="1" width="3.33203125" customWidth="1" min="17" max="17"/>
    <col hidden="1" width="5" customWidth="1" min="18" max="18"/>
    <col hidden="1" width="6.83203125" customWidth="1" min="19" max="19"/>
    <col hidden="1" width="5" customWidth="1" min="20" max="22"/>
    <col hidden="1" width="6.1640625" customWidth="1" min="23" max="23"/>
  </cols>
  <sheetData>
    <row r="1">
      <c r="A1" s="11" t="inlineStr">
        <is>
          <t>Church/Parish</t>
        </is>
      </c>
      <c r="B1" s="144" t="n"/>
      <c r="C1" s="145" t="n"/>
      <c r="D1" s="11" t="inlineStr">
        <is>
          <t>Status</t>
        </is>
      </c>
      <c r="E1" s="11" t="inlineStr">
        <is>
          <t>Full or Part-Time</t>
        </is>
      </c>
      <c r="F1" s="145" t="n"/>
    </row>
    <row r="2" ht="22.5" customHeight="1">
      <c r="A2" s="2" t="n"/>
      <c r="B2" s="146" t="n"/>
      <c r="C2" s="147" t="n"/>
      <c r="D2" s="2" t="n"/>
      <c r="E2" s="2" t="n"/>
      <c r="F2" s="147" t="n"/>
    </row>
    <row r="3">
      <c r="A3" s="107" t="inlineStr">
        <is>
          <t>Pastor</t>
        </is>
      </c>
      <c r="D3" s="11" t="inlineStr">
        <is>
          <t>Effective Date</t>
        </is>
      </c>
      <c r="E3" s="144" t="n"/>
      <c r="F3" s="145" t="n"/>
      <c r="Q3" t="inlineStr">
        <is>
          <t>HF</t>
        </is>
      </c>
      <c r="R3" t="inlineStr">
        <is>
          <t>DB</t>
        </is>
      </c>
      <c r="S3" t="inlineStr">
        <is>
          <t>UMPIP</t>
        </is>
      </c>
      <c r="T3" t="inlineStr">
        <is>
          <t>CPP</t>
        </is>
      </c>
      <c r="U3" t="inlineStr">
        <is>
          <t>DC</t>
        </is>
      </c>
    </row>
    <row r="4" ht="22.5" customHeight="1">
      <c r="A4" s="104" t="n"/>
      <c r="B4" s="146" t="n"/>
      <c r="C4" s="146" t="n"/>
      <c r="D4" s="148" t="n"/>
      <c r="E4" s="146" t="n"/>
      <c r="F4" s="147" t="n"/>
      <c r="J4" s="12" t="inlineStr">
        <is>
          <t>Avg Inc</t>
        </is>
      </c>
      <c r="K4" s="13" t="n">
        <v>0.03249098272188039</v>
      </c>
      <c r="M4" t="inlineStr">
        <is>
          <t>AM</t>
        </is>
      </c>
      <c r="N4" t="n">
        <v>12017</v>
      </c>
      <c r="O4" t="n">
        <v>5791</v>
      </c>
      <c r="P4" t="inlineStr">
        <is>
          <t>Full-Time</t>
        </is>
      </c>
      <c r="Q4" t="n">
        <v>1</v>
      </c>
      <c r="R4" t="n">
        <v>1</v>
      </c>
      <c r="S4" t="n">
        <v>2066</v>
      </c>
      <c r="T4" t="n">
        <v>1</v>
      </c>
      <c r="U4" t="n">
        <v>1</v>
      </c>
    </row>
    <row r="5" ht="7.5" customHeight="1">
      <c r="A5" s="14" t="n"/>
      <c r="B5" s="110" t="n"/>
      <c r="D5" s="14" t="n"/>
      <c r="E5" s="110" t="n"/>
      <c r="J5" s="15" t="inlineStr">
        <is>
          <t>Factor</t>
        </is>
      </c>
      <c r="K5" s="149" t="n">
        <v>0.05469578671384483</v>
      </c>
      <c r="M5" t="inlineStr">
        <is>
          <t>CLM</t>
        </is>
      </c>
      <c r="N5" t="n">
        <v>0</v>
      </c>
      <c r="O5" t="n">
        <v>0</v>
      </c>
      <c r="P5" t="inlineStr">
        <is>
          <t>3/4-Time</t>
        </is>
      </c>
      <c r="Q5" t="n">
        <v>0</v>
      </c>
      <c r="R5" t="n">
        <v>0.75</v>
      </c>
      <c r="S5" t="n">
        <v>0</v>
      </c>
      <c r="T5" t="n">
        <v>1</v>
      </c>
      <c r="U5" t="n">
        <v>1</v>
      </c>
    </row>
    <row r="6" ht="21" customHeight="1">
      <c r="A6" s="150" t="inlineStr">
        <is>
          <t>SECTION I: INCOME</t>
        </is>
      </c>
      <c r="B6" s="151" t="n"/>
      <c r="C6" s="151" t="n"/>
      <c r="D6" s="151" t="n"/>
      <c r="E6" s="151" t="n"/>
      <c r="F6" s="152" t="n"/>
      <c r="J6" s="17" t="inlineStr">
        <is>
          <t>Silver - Single</t>
        </is>
      </c>
      <c r="K6" s="18" t="n">
        <v>-1044</v>
      </c>
      <c r="M6" t="inlineStr">
        <is>
          <t>OF</t>
        </is>
      </c>
      <c r="N6" t="n">
        <v>0</v>
      </c>
      <c r="O6" t="n">
        <v>0</v>
      </c>
      <c r="U6">
        <f>U44/3</f>
        <v/>
      </c>
    </row>
    <row r="7" ht="30" customHeight="1">
      <c r="A7" s="153" t="inlineStr">
        <is>
          <t>Note: Designated Housing Exclusion does not affect church financially but can reduce pastor’s taxable income. The amount is determined by the pastor but must be approved by the church leadership.</t>
        </is>
      </c>
      <c r="B7" s="151" t="n"/>
      <c r="C7" s="151" t="n"/>
      <c r="D7" s="151" t="n"/>
      <c r="E7" s="151" t="n"/>
      <c r="F7" s="152" t="n"/>
      <c r="J7" s="17" t="inlineStr">
        <is>
          <t>Silver - 2 Party</t>
        </is>
      </c>
      <c r="K7" s="18" t="n">
        <v>48</v>
      </c>
      <c r="M7" t="inlineStr">
        <is>
          <t>OR</t>
        </is>
      </c>
      <c r="N7" t="n">
        <v>0</v>
      </c>
      <c r="O7" t="n">
        <v>0</v>
      </c>
    </row>
    <row r="8" ht="7.5" customHeight="1">
      <c r="A8" s="19" t="n"/>
      <c r="B8" s="20" t="n"/>
      <c r="C8" s="20" t="n"/>
      <c r="D8" s="20" t="n"/>
      <c r="E8" s="21" t="n"/>
      <c r="F8" s="22" t="n"/>
      <c r="J8" s="17" t="n"/>
      <c r="K8" s="18" t="n"/>
      <c r="M8" t="inlineStr">
        <is>
          <t>PD</t>
        </is>
      </c>
      <c r="N8" t="n">
        <v>0</v>
      </c>
      <c r="O8" t="n">
        <v>5791</v>
      </c>
    </row>
    <row r="9" ht="16" customHeight="1">
      <c r="A9" s="23" t="n"/>
      <c r="B9" s="24" t="n"/>
      <c r="C9" s="24" t="n"/>
      <c r="D9" s="24" t="n"/>
      <c r="E9" s="25" t="n">
        <v>2026</v>
      </c>
      <c r="F9" s="26" t="n"/>
      <c r="M9" t="inlineStr">
        <is>
          <t>PE</t>
        </is>
      </c>
      <c r="N9" t="n">
        <v>12017</v>
      </c>
      <c r="O9" t="n">
        <v>5791</v>
      </c>
    </row>
    <row r="10" ht="18.75" customHeight="1">
      <c r="A10" s="113" t="inlineStr">
        <is>
          <t>A. Base Salary</t>
        </is>
      </c>
      <c r="B10" s="154" t="n"/>
      <c r="C10" s="154" t="n"/>
      <c r="D10" s="154" t="n"/>
      <c r="E10" s="3" t="n"/>
      <c r="F10" s="27" t="n"/>
      <c r="M10" t="inlineStr">
        <is>
          <t>PL</t>
        </is>
      </c>
      <c r="N10" t="n">
        <v>0</v>
      </c>
      <c r="O10" t="n">
        <v>5791</v>
      </c>
    </row>
    <row r="11" ht="18.75" customHeight="1">
      <c r="A11" s="115" t="inlineStr">
        <is>
          <t>B. Other (e.g. social security allowance or health ins. allowance)</t>
        </is>
      </c>
      <c r="B11" s="155" t="n"/>
      <c r="C11" s="155" t="n"/>
      <c r="D11" s="155" t="n"/>
      <c r="E11" s="3" t="n"/>
      <c r="F11" s="28" t="n"/>
      <c r="M11" t="inlineStr">
        <is>
          <t>RA</t>
        </is>
      </c>
      <c r="N11" t="n">
        <v>0</v>
      </c>
      <c r="O11" t="n">
        <v>0</v>
      </c>
    </row>
    <row r="12" ht="16.5" customHeight="1">
      <c r="A12" s="100" t="inlineStr">
        <is>
          <t xml:space="preserve">     Describe:  </t>
        </is>
      </c>
      <c r="B12" s="112" t="n"/>
      <c r="C12" s="156" t="n"/>
      <c r="D12" s="156" t="n"/>
      <c r="E12" s="30" t="n"/>
      <c r="F12" s="31" t="n"/>
      <c r="M12" t="inlineStr">
        <is>
          <t>RE</t>
        </is>
      </c>
      <c r="N12" t="n">
        <v>0</v>
      </c>
      <c r="O12" t="n">
        <v>0</v>
      </c>
    </row>
    <row r="13" ht="18.75" customHeight="1" thickBot="1">
      <c r="A13" s="113" t="inlineStr">
        <is>
          <t>C. Total Compensation (Add lines A and B)</t>
        </is>
      </c>
      <c r="B13" s="154" t="n"/>
      <c r="C13" s="154" t="n"/>
      <c r="D13" s="154" t="n"/>
      <c r="E13" s="32">
        <f>E11+E10</f>
        <v/>
      </c>
      <c r="F13" s="28" t="n"/>
      <c r="K13">
        <f>VLOOKUP(A4,Data!#REF!,5,FALSE)</f>
        <v/>
      </c>
      <c r="M13" t="inlineStr">
        <is>
          <t>RL</t>
        </is>
      </c>
      <c r="N13" t="n">
        <v>0</v>
      </c>
      <c r="O13" t="n">
        <v>0</v>
      </c>
    </row>
    <row r="14" ht="18.75" customHeight="1" thickTop="1">
      <c r="A14" s="115" t="inlineStr">
        <is>
          <t>D. Designated Housing Exclusion</t>
        </is>
      </c>
      <c r="B14" s="155" t="n"/>
      <c r="C14" s="155" t="n"/>
      <c r="D14" s="155" t="n"/>
      <c r="E14" s="10" t="n"/>
      <c r="F14" s="27" t="n"/>
      <c r="K14">
        <f>VLOOKUP(K13,J6:K7,2,FALSE)</f>
        <v/>
      </c>
      <c r="M14" t="inlineStr">
        <is>
          <t>SY</t>
        </is>
      </c>
      <c r="N14" t="n">
        <v>0</v>
      </c>
      <c r="O14" t="n">
        <v>0</v>
      </c>
    </row>
    <row r="15" ht="7.5" customHeight="1">
      <c r="A15" s="33" t="n"/>
      <c r="B15" s="34" t="n"/>
      <c r="C15" s="34" t="n"/>
      <c r="D15" s="34" t="n"/>
      <c r="E15" s="130" t="n"/>
      <c r="F15" s="36" t="n"/>
    </row>
    <row r="16" ht="7.5" customHeight="1">
      <c r="A16" s="37" t="n"/>
      <c r="J16" t="inlineStr">
        <is>
          <t>Base</t>
        </is>
      </c>
      <c r="K16" t="inlineStr">
        <is>
          <t>Salary</t>
        </is>
      </c>
    </row>
    <row r="17" ht="21" customHeight="1">
      <c r="A17" s="150" t="inlineStr">
        <is>
          <t>SECTION II: HOUSING</t>
        </is>
      </c>
      <c r="B17" s="151" t="n"/>
      <c r="C17" s="151" t="n"/>
      <c r="D17" s="151" t="n"/>
      <c r="E17" s="151" t="n"/>
      <c r="F17" s="152" t="n"/>
    </row>
    <row r="18" ht="30" customHeight="1">
      <c r="A18" s="153" t="inlineStr">
        <is>
          <t>Note: Cash Housing Allowance amount is set by the church as additional and can be paid out with the regular paycheck or in a separate check.</t>
        </is>
      </c>
      <c r="B18" s="151" t="n"/>
      <c r="C18" s="151" t="n"/>
      <c r="D18" s="151" t="n"/>
      <c r="E18" s="151" t="n"/>
      <c r="F18" s="152" t="n"/>
    </row>
    <row r="19" ht="7.5" customHeight="1">
      <c r="A19" s="38" t="n"/>
      <c r="B19" s="39" t="n"/>
      <c r="C19" s="39" t="n"/>
      <c r="D19" s="39" t="n"/>
      <c r="E19" s="39" t="n"/>
      <c r="F19" s="40" t="n"/>
    </row>
    <row r="20" ht="18.75" customHeight="1">
      <c r="A20" s="113" t="inlineStr">
        <is>
          <t>A. Is a Parsonage provided? (yes or no)</t>
        </is>
      </c>
      <c r="B20" s="154" t="n"/>
      <c r="C20" s="154" t="n"/>
      <c r="D20" s="154" t="n"/>
      <c r="E20" s="4" t="inlineStr">
        <is>
          <t>Yes</t>
        </is>
      </c>
      <c r="F20" s="41" t="n"/>
    </row>
    <row r="21">
      <c r="A21" s="42" t="n"/>
      <c r="B21" s="43" t="n"/>
      <c r="D21" s="44" t="n"/>
      <c r="E21" s="43" t="n"/>
      <c r="F21" s="45" t="n"/>
    </row>
    <row r="22" ht="16" customHeight="1">
      <c r="A22" s="46" t="n"/>
      <c r="B22" s="47" t="n"/>
      <c r="D22" s="48" t="n"/>
      <c r="E22" s="25">
        <f>E9</f>
        <v/>
      </c>
      <c r="F22" s="49" t="n"/>
    </row>
    <row r="23" ht="18.75" customHeight="1">
      <c r="A23" s="113" t="inlineStr">
        <is>
          <t>B. Cash Housing Allowance (when no parsonage is provided)</t>
        </is>
      </c>
      <c r="B23" s="154" t="n"/>
      <c r="C23" s="154" t="n"/>
      <c r="D23" s="154" t="n"/>
      <c r="E23" s="5" t="n"/>
      <c r="F23" s="41" t="n"/>
    </row>
    <row r="24" ht="7.5" customHeight="1">
      <c r="A24" s="50" t="n"/>
      <c r="B24" s="51" t="n"/>
      <c r="C24" s="52" t="n"/>
      <c r="D24" s="130" t="n"/>
      <c r="E24" s="130" t="n"/>
      <c r="F24" s="36" t="n"/>
    </row>
    <row r="25" ht="7.5" customHeight="1">
      <c r="A25" s="37" t="n"/>
    </row>
    <row r="26" ht="21" customHeight="1">
      <c r="A26" s="157" t="inlineStr">
        <is>
          <t>SECTION III: LOCAL PARISH EXPENSES</t>
        </is>
      </c>
      <c r="B26" s="151" t="n"/>
      <c r="C26" s="151" t="n"/>
      <c r="D26" s="151" t="n"/>
      <c r="E26" s="151" t="n"/>
      <c r="F26" s="152" t="n"/>
    </row>
    <row r="27" ht="46.5" customHeight="1">
      <c r="A27" s="158" t="inlineStr">
        <is>
          <t xml:space="preserve">Note: Costs for pension and health depend on the pastor’s eligibility and elections. The best place to go for the most current info is to contact benefits@globalmethodist.org or visit https://www.guidestone.org/updates/global-methodist-church </t>
        </is>
      </c>
      <c r="B27" s="151" t="n"/>
      <c r="C27" s="151" t="n"/>
      <c r="D27" s="151" t="n"/>
      <c r="E27" s="151" t="n"/>
      <c r="F27" s="152" t="n"/>
    </row>
    <row r="28" ht="7.5" customHeight="1">
      <c r="A28" s="53" t="n"/>
      <c r="B28" s="111" t="n"/>
      <c r="C28" s="111" t="n"/>
      <c r="D28" s="111" t="n"/>
      <c r="E28" s="144" t="n"/>
      <c r="F28" s="55" t="n"/>
    </row>
    <row r="29" ht="16" customHeight="1">
      <c r="A29" s="23" t="n"/>
      <c r="E29" s="25">
        <f>E9</f>
        <v/>
      </c>
      <c r="F29" s="56" t="n"/>
    </row>
    <row r="30" ht="18.75" customHeight="1">
      <c r="A30" s="113" t="inlineStr">
        <is>
          <t>A. Retirement (Church's Share)</t>
        </is>
      </c>
      <c r="B30" s="154" t="n"/>
      <c r="C30" s="154" t="n"/>
      <c r="D30" s="154" t="n"/>
      <c r="E30" s="95">
        <f>ROUND(IF(AND(OR(D2=Data!A2,D2=Data!A3,D2=Data!A6),OR(E2=Data!B2,E2=Data!B3,E2=Data!B4)),5%*(E13+IF(E20=Data!E2,E13*0.25,E23))+IF(E60&gt;5%,5%*(E13+IF(E20=Data!E2,E13*0.25,E23)),E62),0),0)</f>
        <v/>
      </c>
      <c r="F30" s="57" t="n"/>
      <c r="G30" s="58">
        <f>IF(AND(ISBLANK($E$60),$E$30&gt;0),"Add the Pastor's Contribution Percentage in Section IV; Line E","")</f>
        <v/>
      </c>
    </row>
    <row r="31" ht="18.75" customHeight="1">
      <c r="A31" s="142" t="inlineStr">
        <is>
          <t>B. Health Insurance (Church's Share)</t>
        </is>
      </c>
      <c r="B31" s="155" t="n"/>
      <c r="C31" s="59" t="inlineStr">
        <is>
          <t>Coverage?</t>
        </is>
      </c>
      <c r="D31" s="82" t="inlineStr">
        <is>
          <t>Opt Out</t>
        </is>
      </c>
      <c r="E31" s="167">
        <f>IFERROR(VLOOKUP(D31,Data!$C$2:$D$6,2,FALSE),0)</f>
        <v/>
      </c>
      <c r="F31" s="57" t="n"/>
    </row>
    <row r="32" ht="18.75" customHeight="1">
      <c r="A32" s="115" t="inlineStr">
        <is>
          <t>C. Long-Term Disability Insurance (Not including supplemental amounts)</t>
        </is>
      </c>
      <c r="B32" s="155" t="n"/>
      <c r="C32" s="155" t="n"/>
      <c r="D32" s="155" t="n"/>
      <c r="E32" s="3" t="n"/>
      <c r="F32" s="57" t="n"/>
    </row>
    <row r="33" ht="18.75" customHeight="1">
      <c r="A33" s="115" t="inlineStr">
        <is>
          <t>D. Life &amp; Accident Insurance (Not including optional amounts)</t>
        </is>
      </c>
      <c r="B33" s="155" t="n"/>
      <c r="C33" s="155" t="n"/>
      <c r="D33" s="155" t="n"/>
      <c r="E33" s="3" t="n"/>
      <c r="F33" s="57" t="n"/>
    </row>
    <row r="34" ht="18.75" customHeight="1">
      <c r="A34" s="115" t="inlineStr">
        <is>
          <t>E. Accountable Reimbursement Plan</t>
        </is>
      </c>
      <c r="B34" s="155" t="n"/>
      <c r="C34" s="155" t="n"/>
      <c r="D34" s="155" t="n"/>
      <c r="E34" s="3" t="n"/>
      <c r="F34" s="57" t="n"/>
    </row>
    <row r="35" ht="18.75" customHeight="1">
      <c r="A35" s="115" t="inlineStr">
        <is>
          <t>F. Other Expenses Paid by Parish</t>
        </is>
      </c>
      <c r="B35" s="155" t="n"/>
      <c r="C35" s="155" t="n"/>
      <c r="D35" s="155" t="n"/>
      <c r="E35" s="3" t="n"/>
      <c r="F35" s="57" t="n"/>
    </row>
    <row r="36" ht="17" customHeight="1">
      <c r="A36" s="100" t="inlineStr">
        <is>
          <t xml:space="preserve">     Describe: </t>
        </is>
      </c>
      <c r="B36" s="129" t="n"/>
      <c r="C36" s="146" t="n"/>
      <c r="D36" s="146" t="n"/>
      <c r="E36" s="60" t="n"/>
      <c r="F36" s="57" t="n"/>
    </row>
    <row r="37" ht="18.75" customHeight="1" thickBot="1">
      <c r="A37" s="113" t="inlineStr">
        <is>
          <t>G. Total Expenses Paid by Parish (Add Lines I:C + II:B + III:A – F)</t>
        </is>
      </c>
      <c r="B37" s="154" t="n"/>
      <c r="C37" s="154" t="n"/>
      <c r="D37" s="154" t="n"/>
      <c r="E37" s="32">
        <f>E30+E31+E32+E34+E35+E23+E13+E33</f>
        <v/>
      </c>
      <c r="F37" s="57" t="n"/>
    </row>
    <row r="38" ht="7.5" customHeight="1" thickTop="1">
      <c r="A38" s="61" t="n"/>
      <c r="B38" s="130" t="n"/>
      <c r="C38" s="130" t="n"/>
      <c r="D38" s="130" t="n"/>
      <c r="E38" s="93" t="n"/>
      <c r="F38" s="62" t="n"/>
    </row>
    <row r="39" ht="7.5" customHeight="1">
      <c r="A39" s="37" t="n"/>
    </row>
    <row r="40" ht="15.75" customHeight="1">
      <c r="A40" s="125" t="inlineStr">
        <is>
          <t>Breakdown of how Parish Expenses are shared among Churches</t>
        </is>
      </c>
      <c r="B40" s="151" t="n"/>
      <c r="C40" s="151" t="n"/>
      <c r="D40" s="151" t="n"/>
      <c r="E40" s="151" t="n"/>
      <c r="F40" s="152" t="n"/>
      <c r="J40" s="15" t="n"/>
      <c r="K40" s="15" t="n"/>
      <c r="M40" t="inlineStr">
        <is>
          <t>FD</t>
        </is>
      </c>
      <c r="N40" t="n">
        <v>0</v>
      </c>
      <c r="O40" t="n">
        <v>5791</v>
      </c>
      <c r="P40" t="inlineStr">
        <is>
          <t>1/2-Time</t>
        </is>
      </c>
      <c r="Q40" t="n">
        <v>0</v>
      </c>
      <c r="R40" t="n">
        <v>0.5</v>
      </c>
      <c r="S40" t="n">
        <v>0</v>
      </c>
      <c r="T40" t="n">
        <v>0</v>
      </c>
      <c r="U40" t="n">
        <v>1</v>
      </c>
    </row>
    <row r="41" ht="22.5" customHeight="1">
      <c r="A41" s="63" t="inlineStr">
        <is>
          <t>Percent:</t>
        </is>
      </c>
      <c r="B41" s="6" t="n"/>
      <c r="C41" s="6" t="n"/>
      <c r="D41" s="6" t="n"/>
      <c r="E41" s="6" t="n"/>
      <c r="F41" s="160" t="n"/>
      <c r="J41" s="15" t="inlineStr">
        <is>
          <t>Single</t>
        </is>
      </c>
      <c r="K41" s="18" t="n">
        <v>0</v>
      </c>
      <c r="M41" t="inlineStr">
        <is>
          <t>FE</t>
        </is>
      </c>
      <c r="N41" t="n">
        <v>12017</v>
      </c>
      <c r="O41" t="n">
        <v>5791</v>
      </c>
      <c r="P41" t="inlineStr">
        <is>
          <t>1/4-Time</t>
        </is>
      </c>
      <c r="Q41" t="n">
        <v>0</v>
      </c>
      <c r="R41" t="n">
        <v>0</v>
      </c>
      <c r="S41" t="n">
        <v>0</v>
      </c>
      <c r="T41" t="n">
        <v>0</v>
      </c>
      <c r="U41" t="n">
        <v>0</v>
      </c>
    </row>
    <row r="42" ht="22.5" customHeight="1">
      <c r="A42" s="63" t="inlineStr">
        <is>
          <t xml:space="preserve">Church Name: </t>
        </is>
      </c>
      <c r="B42" s="98" t="n"/>
      <c r="C42" s="98" t="n"/>
      <c r="D42" s="98" t="n"/>
      <c r="E42" s="98" t="n"/>
      <c r="F42" s="160" t="n"/>
      <c r="J42" s="17" t="inlineStr">
        <is>
          <t>2 Party</t>
        </is>
      </c>
      <c r="K42" s="18" t="n">
        <v>1092</v>
      </c>
      <c r="M42" t="inlineStr">
        <is>
          <t>FL</t>
        </is>
      </c>
      <c r="N42" t="n">
        <v>12017</v>
      </c>
      <c r="O42" t="n">
        <v>5791</v>
      </c>
      <c r="W42" t="inlineStr">
        <is>
          <t>cc</t>
        </is>
      </c>
    </row>
    <row r="43" ht="22.5" customHeight="1">
      <c r="A43" s="63" t="inlineStr">
        <is>
          <t>Share of Cost:</t>
        </is>
      </c>
      <c r="B43" s="161">
        <f>$E$37*B41</f>
        <v/>
      </c>
      <c r="C43" s="161">
        <f>$E$37*C41</f>
        <v/>
      </c>
      <c r="D43" s="161">
        <f>$E$37*D41</f>
        <v/>
      </c>
      <c r="E43" s="162">
        <f>E41*$E$37</f>
        <v/>
      </c>
      <c r="F43" s="152" t="n"/>
      <c r="J43" s="17" t="inlineStr">
        <is>
          <t>2 Party</t>
        </is>
      </c>
      <c r="K43" s="18" t="n">
        <v>1092</v>
      </c>
      <c r="M43" t="inlineStr">
        <is>
          <t>FL</t>
        </is>
      </c>
      <c r="N43" t="n">
        <v>12017</v>
      </c>
      <c r="O43" t="n">
        <v>5791</v>
      </c>
      <c r="W43" t="inlineStr">
        <is>
          <t>cc</t>
        </is>
      </c>
    </row>
    <row r="44" ht="7.5" customHeight="1">
      <c r="A44" s="65" t="n"/>
      <c r="B44" s="65" t="n"/>
      <c r="C44" s="65" t="n"/>
      <c r="D44" s="65" t="n"/>
      <c r="E44" s="65" t="n"/>
      <c r="F44" s="65" t="n"/>
      <c r="J44" s="17" t="inlineStr">
        <is>
          <t>Family</t>
        </is>
      </c>
      <c r="K44" s="18" t="n">
        <v>1649</v>
      </c>
      <c r="M44" t="inlineStr">
        <is>
          <t>OL</t>
        </is>
      </c>
      <c r="N44" t="n">
        <v>0</v>
      </c>
      <c r="O44" t="n">
        <v>0</v>
      </c>
      <c r="R44">
        <f>ROUND(VLOOKUP(Comp_Form!D2,Comp_Form!M4:O14,3,FALSE)*VLOOKUP(Comp_Form!E2,Comp_Form!P4:R41,3,FALSE),0)</f>
        <v/>
      </c>
      <c r="S44">
        <f>ROUND(VLOOKUP(Comp_Form!D2,Comp_Form!M4:O14,3,FALSE)/5791*VLOOKUP(Comp_Form!E2,Comp_Form!P4:U41,4,FALSE),0)</f>
        <v/>
      </c>
      <c r="T44">
        <f>VLOOKUP(Comp_Form!E2,Comp_Form!P4:U41,5,FALSE)*U44</f>
        <v/>
      </c>
      <c r="U44">
        <f>IF(R44&gt;0,ROUND((Comp_Form!E13*Comp_Form!V44+Comp_Form!E23)*0.03,0),0)</f>
        <v/>
      </c>
      <c r="V44">
        <f>IF(Comp_Form!E20="Yes",1.25,1)</f>
        <v/>
      </c>
      <c r="W44" t="b">
        <v>0</v>
      </c>
    </row>
    <row r="45" ht="21" customHeight="1">
      <c r="A45" s="150" t="inlineStr">
        <is>
          <t>SECTION IV: SALARY WITHHOLDINGS (Optional)</t>
        </is>
      </c>
      <c r="B45" s="151" t="n"/>
      <c r="C45" s="151" t="n"/>
      <c r="D45" s="151" t="n"/>
      <c r="E45" s="151" t="n"/>
      <c r="F45" s="152" t="n"/>
      <c r="J45">
        <f>VLOOKUP(A2,#REF!,4,FALSE)</f>
        <v/>
      </c>
      <c r="K45">
        <f>VLOOKUP(A2,#REF!,2,FALSE)</f>
        <v/>
      </c>
      <c r="L45">
        <f>IF(OR(J45=0,E13&gt;1.05*K45,E13&lt;0.95*K45),ROUND(E13*(1-K4)*K5,0)+1044+K14,J45+1044+K14)</f>
        <v/>
      </c>
    </row>
    <row r="46" ht="32.25" customHeight="1">
      <c r="A46" s="153" t="inlineStr">
        <is>
          <t>Note: The amounts can be found in the Employer Access Program (https://eap.guidestone.org/). Remember to use annual amounts.</t>
        </is>
      </c>
      <c r="B46" s="151" t="n"/>
      <c r="C46" s="151" t="n"/>
      <c r="D46" s="151" t="n"/>
      <c r="E46" s="151" t="n"/>
      <c r="F46" s="152" t="n"/>
    </row>
    <row r="47" ht="7.5" customHeight="1">
      <c r="A47" s="66" t="n"/>
      <c r="B47" s="111" t="n"/>
      <c r="C47" s="111" t="n"/>
      <c r="D47" s="111" t="n"/>
      <c r="E47" s="111" t="n"/>
      <c r="F47" s="55" t="n"/>
    </row>
    <row r="48" ht="16" customHeight="1">
      <c r="A48" s="67" t="n"/>
      <c r="D48" s="47" t="n"/>
      <c r="E48" s="25">
        <f>E9</f>
        <v/>
      </c>
      <c r="F48" s="26" t="n"/>
    </row>
    <row r="49" ht="19" customHeight="1">
      <c r="A49" s="123" t="inlineStr">
        <is>
          <t>Pastor's Contribution to Health Insurance</t>
        </is>
      </c>
      <c r="E49" s="47" t="n"/>
      <c r="F49" s="56" t="n"/>
    </row>
    <row r="50" ht="18.75" customHeight="1">
      <c r="A50" s="113" t="inlineStr">
        <is>
          <t>A. Pastor’s Share (Before Tax; Equals Premium minus Church Share)</t>
        </is>
      </c>
      <c r="B50" s="154" t="n"/>
      <c r="C50" s="154" t="n"/>
      <c r="D50" s="154" t="n"/>
      <c r="E50" s="7" t="n"/>
      <c r="F50" s="57" t="n"/>
    </row>
    <row r="51" ht="18.75" customHeight="1">
      <c r="A51" s="115" t="inlineStr">
        <is>
          <t>B. Health Savings Account (Before Tax; Employee share only)</t>
        </is>
      </c>
      <c r="B51" s="155" t="n"/>
      <c r="C51" s="155" t="n"/>
      <c r="D51" s="155" t="n"/>
      <c r="E51" s="5" t="n"/>
      <c r="F51" s="57" t="n"/>
    </row>
    <row r="52" ht="18.75" customHeight="1">
      <c r="A52" s="140" t="inlineStr">
        <is>
          <t>B1. HSA Employer Share (Not withheld but needed for W-2)</t>
        </is>
      </c>
      <c r="B52" s="155" t="n"/>
      <c r="C52" s="155" t="n"/>
      <c r="D52" s="155" t="n"/>
      <c r="E52" s="8" t="n"/>
      <c r="F52" s="57" t="n"/>
    </row>
    <row r="53" ht="18.75" customHeight="1">
      <c r="A53" s="115" t="inlineStr">
        <is>
          <t>C. Health Care Flexible Spending (Before Tax)</t>
        </is>
      </c>
      <c r="B53" s="155" t="n"/>
      <c r="C53" s="155" t="n"/>
      <c r="D53" s="155" t="n"/>
      <c r="E53" s="5" t="n"/>
      <c r="F53" s="57" t="n"/>
    </row>
    <row r="54" ht="18.75" customHeight="1">
      <c r="A54" s="115" t="inlineStr">
        <is>
          <t>D. Dependent Care Flexible Spending (Before Tax)</t>
        </is>
      </c>
      <c r="B54" s="155" t="n"/>
      <c r="C54" s="155" t="n"/>
      <c r="D54" s="155" t="n"/>
      <c r="E54" s="5" t="n"/>
      <c r="F54" s="57" t="n"/>
    </row>
    <row r="55" ht="18.75" customHeight="1">
      <c r="A55" s="115" t="inlineStr">
        <is>
          <t>E. Dental Coverage (Before Tax)</t>
        </is>
      </c>
      <c r="B55" s="155" t="n"/>
      <c r="C55" s="155" t="n"/>
      <c r="D55" s="155" t="n"/>
      <c r="E55" s="5" t="n"/>
      <c r="F55" s="57" t="n"/>
    </row>
    <row r="56" ht="18.75" customHeight="1">
      <c r="A56" s="115" t="inlineStr">
        <is>
          <t>F. Vision Coverage (Before Tax)</t>
        </is>
      </c>
      <c r="B56" s="155" t="n"/>
      <c r="C56" s="155" t="n"/>
      <c r="D56" s="155" t="n"/>
      <c r="E56" s="5" t="n"/>
      <c r="F56" s="57" t="n"/>
    </row>
    <row r="57" ht="18.75" customHeight="1">
      <c r="A57" s="115" t="inlineStr">
        <is>
          <t>G. Optional or Supplemental Coverages (After Tax)</t>
        </is>
      </c>
      <c r="B57" s="155" t="n"/>
      <c r="C57" s="155" t="n"/>
      <c r="D57" s="155" t="n"/>
      <c r="E57" s="5" t="n"/>
      <c r="F57" s="57" t="n"/>
    </row>
    <row r="58" ht="7.5" customHeight="1">
      <c r="A58" s="68" t="n"/>
      <c r="B58" s="96" t="n"/>
      <c r="C58" s="96" t="n"/>
      <c r="D58" s="96" t="n"/>
      <c r="E58" s="69" t="n"/>
      <c r="F58" s="70" t="n"/>
    </row>
    <row r="59" ht="19" customHeight="1">
      <c r="A59" s="123" t="inlineStr">
        <is>
          <t>Pastor's Contribution to Retirement</t>
        </is>
      </c>
      <c r="E59" s="71" t="n"/>
      <c r="F59" s="72" t="n"/>
    </row>
    <row r="60" ht="18.75" customHeight="1">
      <c r="A60" s="113" t="inlineStr">
        <is>
          <t>E. Pastor’s Contribution Percentage</t>
        </is>
      </c>
      <c r="B60" s="154" t="n"/>
      <c r="C60" s="154" t="n"/>
      <c r="D60" s="154" t="n"/>
      <c r="E60" s="99" t="n">
        <v>0</v>
      </c>
      <c r="F60" s="57" t="n"/>
      <c r="G60" s="58">
        <f>IF(AND(ISBLANK($E$60),$E$30&gt;0),"Add the Pastor's Contribution Percentage to calculate the Church's Share","")</f>
        <v/>
      </c>
    </row>
    <row r="61" ht="18.75" customHeight="1">
      <c r="A61" s="115" t="inlineStr">
        <is>
          <t>F. Pastor’s Contribution Type</t>
        </is>
      </c>
      <c r="B61" s="155" t="n"/>
      <c r="C61" s="155" t="n"/>
      <c r="D61" s="155" t="n"/>
      <c r="E61" s="9" t="inlineStr">
        <is>
          <t>Tax Sheltered</t>
        </is>
      </c>
      <c r="F61" s="57" t="n"/>
    </row>
    <row r="62" ht="18.75" customHeight="1">
      <c r="A62" s="115" t="inlineStr">
        <is>
          <t>G. Pastor’s Contribution to Retirement</t>
        </is>
      </c>
      <c r="B62" s="155" t="n"/>
      <c r="C62" s="155" t="n"/>
      <c r="D62" s="155" t="n"/>
      <c r="E62" s="73">
        <f>ROUND(E60*(E13+IF(E20=Data!E2,E13*0.25,E23)),0)</f>
        <v/>
      </c>
      <c r="F62" s="57" t="n"/>
    </row>
    <row r="63" ht="7.5" customHeight="1">
      <c r="A63" s="74" t="n"/>
      <c r="B63" s="75" t="n"/>
      <c r="C63" s="75" t="n"/>
      <c r="D63" s="75" t="n"/>
      <c r="E63" s="75" t="n"/>
      <c r="F63" s="76" t="n"/>
    </row>
    <row r="64" ht="7.5" customHeight="1"/>
    <row r="65" ht="21" customHeight="1">
      <c r="A65" s="150" t="inlineStr">
        <is>
          <t>SECTION V: PAYROLL, TAXES, &amp; BILLING (Information Only)</t>
        </is>
      </c>
      <c r="B65" s="151" t="n"/>
      <c r="C65" s="151" t="n"/>
      <c r="D65" s="151" t="n"/>
      <c r="E65" s="151" t="n"/>
      <c r="F65" s="152" t="n"/>
    </row>
    <row r="66">
      <c r="A66" s="153" t="inlineStr">
        <is>
          <t>Note: You may need to contact a clergy tax professional.</t>
        </is>
      </c>
      <c r="B66" s="151" t="n"/>
      <c r="C66" s="151" t="n"/>
      <c r="D66" s="151" t="n"/>
      <c r="E66" s="151" t="n"/>
      <c r="F66" s="152" t="n"/>
    </row>
    <row r="67" ht="7.5" customHeight="1">
      <c r="A67" s="66" t="n"/>
      <c r="B67" s="111" t="n"/>
      <c r="C67" s="111" t="n"/>
      <c r="D67" s="111" t="n"/>
      <c r="E67" s="111" t="n"/>
      <c r="F67" s="55" t="n"/>
    </row>
    <row r="68" ht="18.75" customHeight="1">
      <c r="A68" s="79" t="inlineStr">
        <is>
          <t>How often paid?</t>
        </is>
      </c>
      <c r="B68" s="83" t="inlineStr">
        <is>
          <t>Semi-Monthly</t>
        </is>
      </c>
      <c r="C68" s="87" t="n"/>
      <c r="D68" s="89" t="inlineStr">
        <is>
          <t>Form W-2</t>
        </is>
      </c>
      <c r="E68" s="77" t="n"/>
      <c r="F68" s="57" t="n"/>
    </row>
    <row r="69" ht="18.75" customHeight="1">
      <c r="A69" s="100" t="inlineStr">
        <is>
          <t>Tax Withheld:</t>
        </is>
      </c>
      <c r="B69" s="163" t="n"/>
      <c r="C69" s="90" t="inlineStr">
        <is>
          <t>Per Paycheck</t>
        </is>
      </c>
      <c r="D69" s="91" t="inlineStr">
        <is>
          <t>Box 1:</t>
        </is>
      </c>
      <c r="E69" s="164">
        <f>E13-E14-E51-E53-E54-E55-E56-E72-IF(E50&gt;0,E50,0)</f>
        <v/>
      </c>
      <c r="F69" s="57" t="n"/>
    </row>
    <row r="70" ht="18.75" customHeight="1">
      <c r="A70" s="79" t="inlineStr">
        <is>
          <t>Paycheck Amount:</t>
        </is>
      </c>
      <c r="B70" s="86">
        <f>ROUND((E13+E23-IF(E50&lt;0,0,E50)-E51-E53-E54-E55-E56-E57-E62)/VLOOKUP(B68,Data!G2:H5,2,FALSE),2)-B69</f>
        <v/>
      </c>
      <c r="C70" s="87" t="n"/>
      <c r="D70" s="91" t="inlineStr">
        <is>
          <t>Box 2:</t>
        </is>
      </c>
      <c r="E70" s="164">
        <f>VLOOKUP(B68,Data!G2:H5,2,FALSE)*B69</f>
        <v/>
      </c>
      <c r="F70" s="57" t="n"/>
    </row>
    <row r="71" ht="18.75" customHeight="1">
      <c r="A71" s="80" t="n"/>
      <c r="B71" s="87" t="n"/>
      <c r="C71" s="87" t="n"/>
      <c r="D71" s="91" t="inlineStr">
        <is>
          <t>Box 10:</t>
        </is>
      </c>
      <c r="E71" s="164">
        <f>E54</f>
        <v/>
      </c>
      <c r="F71" s="57" t="n"/>
    </row>
    <row r="72" ht="18.75" customHeight="1">
      <c r="A72" s="97" t="n"/>
      <c r="B72" s="89" t="inlineStr">
        <is>
          <t>Church Share</t>
        </is>
      </c>
      <c r="C72" s="89" t="inlineStr">
        <is>
          <t>Pastor Share</t>
        </is>
      </c>
      <c r="D72" s="91" t="inlineStr">
        <is>
          <t>Box 12 (Code E):</t>
        </is>
      </c>
      <c r="E72" s="164">
        <f>IF(E61=Data!F2,E62,0)</f>
        <v/>
      </c>
      <c r="F72" s="57" t="n"/>
    </row>
    <row r="73" ht="18.75" customHeight="1">
      <c r="A73" s="100" t="inlineStr">
        <is>
          <t>Insurance paid
to GuideStone:</t>
        </is>
      </c>
      <c r="C73" s="87" t="n"/>
      <c r="D73" s="91" t="inlineStr">
        <is>
          <t>Box 12 (Code BB):</t>
        </is>
      </c>
      <c r="E73" s="164">
        <f>IF(E61=Data!F3,E62,0)</f>
        <v/>
      </c>
      <c r="F73" s="57" t="n"/>
    </row>
    <row r="74" ht="18.75" customHeight="1">
      <c r="A74" s="97" t="n"/>
      <c r="B74" s="164">
        <f>E31/12</f>
        <v/>
      </c>
      <c r="C74" s="164">
        <f>(E50+E55+E56)/12</f>
        <v/>
      </c>
      <c r="D74" s="91" t="inlineStr">
        <is>
          <t>Box 12 (Code W):</t>
        </is>
      </c>
      <c r="E74" s="164">
        <f>E52+E51</f>
        <v/>
      </c>
      <c r="F74" s="57" t="n"/>
    </row>
    <row r="75" ht="18.75" customHeight="1">
      <c r="A75" s="100" t="inlineStr">
        <is>
          <t>Retirement paid to GuideStone:</t>
        </is>
      </c>
      <c r="B75" s="165" t="n"/>
      <c r="D75" s="91" t="n"/>
      <c r="E75" s="165" t="n"/>
      <c r="F75" s="57" t="n"/>
    </row>
    <row r="76" ht="18.75" customHeight="1">
      <c r="A76" s="97" t="n"/>
      <c r="B76" s="164">
        <f>E30/12</f>
        <v/>
      </c>
      <c r="C76" s="164">
        <f>E62/12</f>
        <v/>
      </c>
      <c r="D76" s="91" t="n"/>
      <c r="E76" s="165" t="n"/>
      <c r="F76" s="57" t="n"/>
    </row>
    <row r="77" ht="18.75" customHeight="1">
      <c r="A77" s="100" t="inlineStr">
        <is>
          <t>HSA and Flex Spending to EBC:</t>
        </is>
      </c>
      <c r="B77" s="165" t="n"/>
      <c r="C77" s="90" t="n"/>
      <c r="D77" s="91" t="n"/>
      <c r="E77" s="165" t="n"/>
      <c r="F77" s="57" t="n"/>
    </row>
    <row r="78" ht="18.75" customHeight="1">
      <c r="A78" s="97" t="n"/>
      <c r="B78" s="164">
        <f>E52/12</f>
        <v/>
      </c>
      <c r="C78" s="164">
        <f>(E51+E53+E54)/12</f>
        <v/>
      </c>
      <c r="D78" s="110" t="n"/>
      <c r="E78" s="110" t="n"/>
      <c r="F78" s="70" t="n"/>
    </row>
    <row r="79" ht="7.5" customHeight="1">
      <c r="A79" s="92" t="n"/>
      <c r="B79" s="93" t="n"/>
      <c r="C79" s="93" t="n"/>
      <c r="D79" s="93" t="n"/>
      <c r="E79" s="93" t="n"/>
      <c r="F79" s="94" t="n"/>
    </row>
    <row r="113">
      <c r="A113" s="81" t="n"/>
    </row>
  </sheetData>
  <mergeCells count="57">
    <mergeCell ref="A53:D53"/>
    <mergeCell ref="E41:F41"/>
    <mergeCell ref="E42:F42"/>
    <mergeCell ref="A6:F6"/>
    <mergeCell ref="A7:F7"/>
    <mergeCell ref="A10:D10"/>
    <mergeCell ref="A11:D11"/>
    <mergeCell ref="E43:F43"/>
    <mergeCell ref="A51:D51"/>
    <mergeCell ref="A52:D52"/>
    <mergeCell ref="A31:B31"/>
    <mergeCell ref="A23:D23"/>
    <mergeCell ref="A20:D20"/>
    <mergeCell ref="A17:F17"/>
    <mergeCell ref="A18:F18"/>
    <mergeCell ref="A30:D30"/>
    <mergeCell ref="A60:D60"/>
    <mergeCell ref="A61:D61"/>
    <mergeCell ref="A65:F65"/>
    <mergeCell ref="A66:F66"/>
    <mergeCell ref="A62:D62"/>
    <mergeCell ref="A57:D57"/>
    <mergeCell ref="A56:D56"/>
    <mergeCell ref="A55:D55"/>
    <mergeCell ref="A54:D54"/>
    <mergeCell ref="A59:D59"/>
    <mergeCell ref="A14:D14"/>
    <mergeCell ref="A45:F45"/>
    <mergeCell ref="A46:F46"/>
    <mergeCell ref="A49:D49"/>
    <mergeCell ref="A50:D50"/>
    <mergeCell ref="A40:F40"/>
    <mergeCell ref="A26:F26"/>
    <mergeCell ref="A37:D37"/>
    <mergeCell ref="B36:D36"/>
    <mergeCell ref="D38:E38"/>
    <mergeCell ref="A32:D32"/>
    <mergeCell ref="A34:D34"/>
    <mergeCell ref="A35:D35"/>
    <mergeCell ref="A27:F27"/>
    <mergeCell ref="A33:D33"/>
    <mergeCell ref="A73:A74"/>
    <mergeCell ref="A75:A76"/>
    <mergeCell ref="A77:A78"/>
    <mergeCell ref="A1:C1"/>
    <mergeCell ref="E1:F1"/>
    <mergeCell ref="A2:C2"/>
    <mergeCell ref="E2:F2"/>
    <mergeCell ref="A3:C3"/>
    <mergeCell ref="D3:F3"/>
    <mergeCell ref="A4:C4"/>
    <mergeCell ref="D4:F4"/>
    <mergeCell ref="B5:C5"/>
    <mergeCell ref="E5:F5"/>
    <mergeCell ref="D28:E28"/>
    <mergeCell ref="B12:D12"/>
    <mergeCell ref="A13:D13"/>
  </mergeCells>
  <dataValidations count="9">
    <dataValidation sqref="D2" showErrorMessage="1" showInputMessage="1" allowBlank="1" error="Please choose a status from the list." promptTitle="Select Status" prompt="Choose a clergy status (e.g., Elder, Deacon, etc.)." type="list">
      <formula1>=Data!$A$2:$A$7</formula1>
    </dataValidation>
    <dataValidation sqref="E20" showErrorMessage="1" showInputMessage="1" allowBlank="1" error="Please choose YES or NO." promptTitle="Select YES or NO" prompt="Choose YES or NO from the list." type="list">
      <formula1>"YES,NO"</formula1>
    </dataValidation>
    <dataValidation sqref="D31" showErrorMessage="1" showInputMessage="1" allowBlank="1" error="Please choose from the list." promptTitle="Select Health Coverage" prompt="Choose a coverage option from the list." type="list">
      <formula1>=Data!$C$2:$C$6</formula1>
    </dataValidation>
    <dataValidation sqref="D2" showErrorMessage="1" showInputMessage="1" allowBlank="1" type="list">
      <formula1>=Data!$A$2:$A$7</formula1>
    </dataValidation>
    <dataValidation sqref="E2" showErrorMessage="1" showInputMessage="1" allowBlank="1" type="list">
      <formula1>=Data!$B$2:$B$5</formula1>
    </dataValidation>
    <dataValidation sqref="E20" showErrorMessage="1" showInputMessage="1" allowBlank="1" type="list">
      <formula1>"YES,NO"</formula1>
    </dataValidation>
    <dataValidation sqref="D31" showErrorMessage="1" showInputMessage="1" allowBlank="1" type="list">
      <formula1>=Data!$C$2:$C$6</formula1>
    </dataValidation>
    <dataValidation sqref="E61" showErrorMessage="1" showInputMessage="1" allowBlank="1" type="list">
      <formula1>=Data!$F$2:$F$3</formula1>
    </dataValidation>
    <dataValidation sqref="B68" showErrorMessage="1" showInputMessage="1" allowBlank="1" type="list">
      <formula1>=Data!$G$2:$G$5</formula1>
    </dataValidation>
  </dataValidations>
  <printOptions horizontalCentered="1"/>
  <pageMargins left="0.75" right="0.75" top="0.84375" bottom="0.5" header="0.3" footer="0.3"/>
  <pageSetup orientation="portrait"/>
  <headerFooter>
    <oddHeader>&amp;C&amp;"-,Regular"&amp;10 &amp;KFF00002025 CLERGY COMPENSATION FORM_x000a_This form is a tool to help Global Methodist Churches.</oddHeader>
    <oddFooter>&amp;L&amp;"-,Bold"&amp;14 Give a copy of this form to the person responsible for payroll. &amp;R&amp;12 &amp;P | Page</oddFooter>
    <evenHeader/>
    <evenFooter/>
    <firstHeader/>
    <firstFooter/>
  </headerFooter>
  <rowBreaks count="1" manualBreakCount="1">
    <brk id="39" min="0" max="16383" man="1"/>
  </rowBreaks>
</worksheet>
</file>

<file path=xl/worksheets/sheet2.xml><?xml version="1.0" encoding="utf-8"?>
<worksheet xmlns="http://schemas.openxmlformats.org/spreadsheetml/2006/main">
  <sheetPr codeName="Sheet3">
    <outlinePr summaryBelow="1" summaryRight="1"/>
    <pageSetUpPr/>
  </sheetPr>
  <dimension ref="A1:H7"/>
  <sheetViews>
    <sheetView workbookViewId="0">
      <selection activeCell="D6" sqref="D6"/>
    </sheetView>
  </sheetViews>
  <sheetFormatPr baseColWidth="10" defaultColWidth="8.83203125" defaultRowHeight="15"/>
  <cols>
    <col width="11.6640625" bestFit="1" customWidth="1" min="1" max="1"/>
    <col width="10.6640625" bestFit="1" customWidth="1" min="6" max="6"/>
  </cols>
  <sheetData>
    <row r="1">
      <c r="A1" s="1" t="inlineStr">
        <is>
          <t>Status</t>
        </is>
      </c>
      <c r="B1" s="1" t="inlineStr">
        <is>
          <t>Time</t>
        </is>
      </c>
      <c r="C1" s="1" t="inlineStr">
        <is>
          <t>Health</t>
        </is>
      </c>
      <c r="D1" s="1" t="n"/>
      <c r="E1" s="1" t="inlineStr">
        <is>
          <t>Parsonage</t>
        </is>
      </c>
      <c r="F1" s="1" t="inlineStr">
        <is>
          <t>Covenant</t>
        </is>
      </c>
      <c r="G1" s="1" t="inlineStr">
        <is>
          <t>Frequency</t>
        </is>
      </c>
    </row>
    <row r="2">
      <c r="A2" t="inlineStr">
        <is>
          <t>Elder</t>
        </is>
      </c>
      <c r="B2" t="inlineStr">
        <is>
          <t>Full-Time</t>
        </is>
      </c>
      <c r="C2" t="inlineStr">
        <is>
          <t>Opt Out</t>
        </is>
      </c>
      <c r="D2" t="n">
        <v>0</v>
      </c>
      <c r="E2" t="inlineStr">
        <is>
          <t>Yes</t>
        </is>
      </c>
      <c r="F2" t="inlineStr">
        <is>
          <t>Tax Sheltered</t>
        </is>
      </c>
      <c r="G2" t="inlineStr">
        <is>
          <t>Semi-Monthly</t>
        </is>
      </c>
      <c r="H2" t="n">
        <v>24</v>
      </c>
    </row>
    <row r="3">
      <c r="A3" t="inlineStr">
        <is>
          <t>Deacon</t>
        </is>
      </c>
      <c r="B3" t="inlineStr">
        <is>
          <t>¾-Time</t>
        </is>
      </c>
      <c r="C3" t="inlineStr">
        <is>
          <t>Pastor Only</t>
        </is>
      </c>
      <c r="D3" s="168" t="n">
        <v>10973</v>
      </c>
      <c r="E3" t="inlineStr">
        <is>
          <t>No</t>
        </is>
      </c>
      <c r="F3" t="inlineStr">
        <is>
          <t>ROTH</t>
        </is>
      </c>
      <c r="G3" t="inlineStr">
        <is>
          <t>Monthly</t>
        </is>
      </c>
      <c r="H3" t="n">
        <v>12</v>
      </c>
    </row>
    <row r="4">
      <c r="A4" t="inlineStr">
        <is>
          <t>Lay Minister</t>
        </is>
      </c>
      <c r="B4" t="inlineStr">
        <is>
          <t>½-Time</t>
        </is>
      </c>
      <c r="C4" t="inlineStr">
        <is>
          <t>Pastor + Spouse</t>
        </is>
      </c>
      <c r="D4" s="168" t="n">
        <v>20692</v>
      </c>
      <c r="G4" t="inlineStr">
        <is>
          <t>Bi-Weekly</t>
        </is>
      </c>
      <c r="H4" t="n">
        <v>26</v>
      </c>
    </row>
    <row r="5">
      <c r="A5" t="inlineStr">
        <is>
          <t>Senior</t>
        </is>
      </c>
      <c r="B5" t="inlineStr">
        <is>
          <t>¼-Time</t>
        </is>
      </c>
      <c r="C5" t="inlineStr">
        <is>
          <t>Pastor + Kid(s)</t>
        </is>
      </c>
      <c r="D5" s="168" t="n">
        <v>20692</v>
      </c>
      <c r="G5" t="inlineStr">
        <is>
          <t>Weekly</t>
        </is>
      </c>
      <c r="H5" t="n">
        <v>52</v>
      </c>
    </row>
    <row r="6">
      <c r="A6" t="inlineStr">
        <is>
          <t>Supply Pastor</t>
        </is>
      </c>
      <c r="C6" t="inlineStr">
        <is>
          <t>Family</t>
        </is>
      </c>
      <c r="D6" s="168" t="n">
        <v>28215</v>
      </c>
    </row>
    <row r="7">
      <c r="A7" t="inlineStr">
        <is>
          <t>Other</t>
        </is>
      </c>
    </row>
  </sheetData>
  <sheetProtection selectLockedCells="0" selectUnlockedCells="0" sheet="1" objects="1" insertRows="1" insertHyperlinks="1" autoFilter="1" scenarios="1" formatColumns="1" deleteColumns="1" insertColumns="1" pivotTables="1" deleteRows="1" formatCells="1" formatRows="1" sor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Jeff Pospisil</dc:creator>
  <dcterms:created xmlns:dcterms="http://purl.org/dc/terms/" xmlns:xsi="http://www.w3.org/2001/XMLSchema-instance" xsi:type="dcterms:W3CDTF">2017-02-28T15:09:46Z</dcterms:created>
  <dcterms:modified xmlns:dcterms="http://purl.org/dc/terms/" xmlns:xsi="http://www.w3.org/2001/XMLSchema-instance" xsi:type="dcterms:W3CDTF">2025-09-17T16:43:15Z</dcterms:modified>
  <cp:lastModifiedBy>Bridget Kirk</cp:lastModifiedBy>
  <cp:lastPrinted>2024-10-06T22:21:17Z</cp:lastPrinted>
</cp:coreProperties>
</file>